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ichData/rdRichValueWebImage.xml" ContentType="application/vnd.ms-excel.rdrichvaluewebim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in-bfc-21-61v\bfc_siege\20_MOBILITES\05_ORT\02_ORT_BFC\site_internet\publications\2024\AAP_fret_logistique\"/>
    </mc:Choice>
  </mc:AlternateContent>
  <xr:revisionPtr revIDLastSave="0" documentId="8_{DECF2FC4-D992-444F-83BA-EA2BAD6A92CB}" xr6:coauthVersionLast="47" xr6:coauthVersionMax="47" xr10:uidLastSave="{00000000-0000-0000-0000-000000000000}"/>
  <bookViews>
    <workbookView xWindow="-120" yWindow="-120" windowWidth="20730" windowHeight="11160" activeTab="1" xr2:uid="{00000000-000D-0000-FFFF-FFFF00000000}"/>
  </bookViews>
  <sheets>
    <sheet name="1- Sante financiere" sheetId="7" r:id="rId1"/>
    <sheet name="2- Volet financier" sheetId="9" r:id="rId2"/>
    <sheet name="3- Informations générales" sheetId="1" r:id="rId3"/>
    <sheet name="référentiel" sheetId="6" state="hidden" r:id="rId4"/>
  </sheets>
  <externalReferences>
    <externalReference r:id="rId5"/>
    <externalReference r:id="rId6"/>
    <externalReference r:id="rId7"/>
  </externalReferences>
  <definedNames>
    <definedName name="_2__PLAN_DE_FINANCEMENT" localSheetId="1">#REF!</definedName>
    <definedName name="_2__PLAN_DE_FINANCEMENT">#REF!</definedName>
    <definedName name="ch_taille" localSheetId="1">'2- Volet financier'!$C$18</definedName>
    <definedName name="ch_taille">#REF!</definedName>
    <definedName name="ch_zone" localSheetId="1">'2- Volet financier'!$C$19</definedName>
    <definedName name="ch_zone">#REF!</definedName>
    <definedName name="list_secteur">[1]Listes!$A$1:$I$1</definedName>
    <definedName name="localisation">'[2]Déf. des données'!$A$17:$A$20</definedName>
    <definedName name="nature_activite">'[2]Déf. des données'!$A$24:$A$25</definedName>
    <definedName name="part_0" localSheetId="1">'2- Volet financier'!$B$16</definedName>
    <definedName name="part_0">#REF!</definedName>
    <definedName name="part_1" localSheetId="1">'2- Volet financier'!$B$24</definedName>
    <definedName name="part_1">#REF!</definedName>
    <definedName name="part_2" localSheetId="1">'2- Volet financier'!$B$53</definedName>
    <definedName name="part_2">#REF!</definedName>
    <definedName name="part_3" localSheetId="1">'2- Volet financier'!$B$88</definedName>
    <definedName name="part_3">#REF!</definedName>
    <definedName name="part_4" localSheetId="1">'2- Volet financier'!$B$117</definedName>
    <definedName name="part_4">#REF!</definedName>
    <definedName name="part_5" localSheetId="1">'2- Volet financier'!#REF!</definedName>
    <definedName name="part_5">#REF!</definedName>
    <definedName name="part_6" localSheetId="1">'2- Volet financier'!$B$146</definedName>
    <definedName name="part_6">#REF!</definedName>
    <definedName name="part_7" localSheetId="1">'2- Volet financier'!$B$158</definedName>
    <definedName name="part_7">#REF!</definedName>
    <definedName name="planfin">#REF!</definedName>
    <definedName name="supportjuridique">'[3]partenaire1-Coord'!$AO$1:$AO$2</definedName>
    <definedName name="taille_ent">'[2]Déf. des données'!$A$29:$A$31</definedName>
    <definedName name="top">#REF!</definedName>
    <definedName name="typerèglement">'[3]partenaire1-Coord'!$AT$1:$AT$4</definedName>
    <definedName name="ZoneLis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9" i="9" l="1"/>
  <c r="K140" i="9"/>
  <c r="K141" i="9"/>
  <c r="K142" i="9"/>
  <c r="J139" i="9"/>
  <c r="J140" i="9"/>
  <c r="J141" i="9"/>
  <c r="J142" i="9"/>
  <c r="K129" i="9"/>
  <c r="K130" i="9"/>
  <c r="K131" i="9"/>
  <c r="K132" i="9"/>
  <c r="K133" i="9"/>
  <c r="K134" i="9"/>
  <c r="K135" i="9"/>
  <c r="K136" i="9"/>
  <c r="J129" i="9"/>
  <c r="J130" i="9"/>
  <c r="J131" i="9"/>
  <c r="J132" i="9"/>
  <c r="J133" i="9"/>
  <c r="J134" i="9"/>
  <c r="J135" i="9"/>
  <c r="J136" i="9"/>
  <c r="K121" i="9"/>
  <c r="K122" i="9"/>
  <c r="K123" i="9"/>
  <c r="K124" i="9"/>
  <c r="K125" i="9"/>
  <c r="K126" i="9"/>
  <c r="J121" i="9"/>
  <c r="J122" i="9"/>
  <c r="J123" i="9"/>
  <c r="J124" i="9"/>
  <c r="J125" i="9"/>
  <c r="J126" i="9"/>
  <c r="K138" i="9"/>
  <c r="J138" i="9"/>
  <c r="K128" i="9"/>
  <c r="J128" i="9"/>
  <c r="K120" i="9"/>
  <c r="J120" i="9"/>
  <c r="M110" i="9"/>
  <c r="M111" i="9"/>
  <c r="M112" i="9"/>
  <c r="M113" i="9"/>
  <c r="L110" i="9"/>
  <c r="L111" i="9"/>
  <c r="L112" i="9"/>
  <c r="L113" i="9"/>
  <c r="M100" i="9"/>
  <c r="M101" i="9"/>
  <c r="M102" i="9"/>
  <c r="M103" i="9"/>
  <c r="M104" i="9"/>
  <c r="M105" i="9"/>
  <c r="M106" i="9"/>
  <c r="M107" i="9"/>
  <c r="M108" i="9"/>
  <c r="M109" i="9"/>
  <c r="L100" i="9"/>
  <c r="L101" i="9"/>
  <c r="L102" i="9"/>
  <c r="L103" i="9"/>
  <c r="L104" i="9"/>
  <c r="L105" i="9"/>
  <c r="L106" i="9"/>
  <c r="L107" i="9"/>
  <c r="M92" i="9"/>
  <c r="M93" i="9"/>
  <c r="M94" i="9"/>
  <c r="M95" i="9"/>
  <c r="M96" i="9"/>
  <c r="M97" i="9"/>
  <c r="L92" i="9"/>
  <c r="L93" i="9"/>
  <c r="L94" i="9"/>
  <c r="L95" i="9"/>
  <c r="L96" i="9"/>
  <c r="L97" i="9"/>
  <c r="L109" i="9"/>
  <c r="M99" i="9"/>
  <c r="L99" i="9"/>
  <c r="M91" i="9"/>
  <c r="L91" i="9"/>
  <c r="L80" i="9"/>
  <c r="L81" i="9"/>
  <c r="L82" i="9"/>
  <c r="L83" i="9"/>
  <c r="K80" i="9"/>
  <c r="K81" i="9"/>
  <c r="K82" i="9"/>
  <c r="K83" i="9"/>
  <c r="L70" i="9"/>
  <c r="L71" i="9"/>
  <c r="L72" i="9"/>
  <c r="L73" i="9"/>
  <c r="L74" i="9"/>
  <c r="L75" i="9"/>
  <c r="L76" i="9"/>
  <c r="L77" i="9"/>
  <c r="K70" i="9"/>
  <c r="K71" i="9"/>
  <c r="K72" i="9"/>
  <c r="K73" i="9"/>
  <c r="K74" i="9"/>
  <c r="K75" i="9"/>
  <c r="K76" i="9"/>
  <c r="K77" i="9"/>
  <c r="L62" i="9"/>
  <c r="L63" i="9"/>
  <c r="L64" i="9"/>
  <c r="L65" i="9"/>
  <c r="L66" i="9"/>
  <c r="L67" i="9"/>
  <c r="K62" i="9"/>
  <c r="K63" i="9"/>
  <c r="K64" i="9"/>
  <c r="K65" i="9"/>
  <c r="K66" i="9"/>
  <c r="K67" i="9"/>
  <c r="L79" i="9"/>
  <c r="K79" i="9"/>
  <c r="L69" i="9"/>
  <c r="K69" i="9"/>
  <c r="L61" i="9"/>
  <c r="K61" i="9"/>
  <c r="K46" i="9"/>
  <c r="K47" i="9"/>
  <c r="K48" i="9"/>
  <c r="K49" i="9"/>
  <c r="J46" i="9"/>
  <c r="J47" i="9"/>
  <c r="J48" i="9"/>
  <c r="J49" i="9"/>
  <c r="K45" i="9"/>
  <c r="J45" i="9"/>
  <c r="K36" i="9"/>
  <c r="K37" i="9"/>
  <c r="K38" i="9"/>
  <c r="K39" i="9"/>
  <c r="K40" i="9"/>
  <c r="K41" i="9"/>
  <c r="K42" i="9"/>
  <c r="K43" i="9"/>
  <c r="J36" i="9"/>
  <c r="J37" i="9"/>
  <c r="J38" i="9"/>
  <c r="J39" i="9"/>
  <c r="J40" i="9"/>
  <c r="J41" i="9"/>
  <c r="J42" i="9"/>
  <c r="J43" i="9"/>
  <c r="K35" i="9"/>
  <c r="J35" i="9"/>
  <c r="K28" i="9"/>
  <c r="K29" i="9"/>
  <c r="K30" i="9"/>
  <c r="K31" i="9"/>
  <c r="K32" i="9"/>
  <c r="K33" i="9"/>
  <c r="J28" i="9"/>
  <c r="J29" i="9"/>
  <c r="J30" i="9"/>
  <c r="J31" i="9"/>
  <c r="J32" i="9"/>
  <c r="J33" i="9"/>
  <c r="K27" i="9"/>
  <c r="J27" i="9"/>
  <c r="E155" i="9"/>
  <c r="N21" i="1"/>
  <c r="V21" i="1"/>
  <c r="W21" i="1"/>
  <c r="Q21" i="1"/>
  <c r="F34" i="9"/>
  <c r="F44" i="9"/>
  <c r="F50" i="9"/>
  <c r="G84" i="9"/>
  <c r="G78" i="9"/>
  <c r="G68" i="9"/>
  <c r="F127" i="9"/>
  <c r="F137" i="9"/>
  <c r="F108" i="9"/>
  <c r="F143" i="9"/>
  <c r="F114" i="9"/>
  <c r="F98" i="9"/>
  <c r="D21" i="1"/>
  <c r="D166" i="9"/>
  <c r="D161" i="9"/>
  <c r="G153" i="9"/>
  <c r="M114" i="9" l="1"/>
  <c r="M115" i="9" s="1"/>
  <c r="M21" i="1"/>
  <c r="K21" i="1"/>
  <c r="F177" i="9"/>
  <c r="F176" i="9"/>
  <c r="F175" i="9"/>
  <c r="D172" i="9"/>
  <c r="H153" i="9"/>
  <c r="H142" i="9"/>
  <c r="H141" i="9"/>
  <c r="H140" i="9"/>
  <c r="H139" i="9"/>
  <c r="H138" i="9"/>
  <c r="H143" i="9" s="1"/>
  <c r="H136" i="9"/>
  <c r="H135" i="9"/>
  <c r="H134" i="9"/>
  <c r="H133" i="9"/>
  <c r="H132" i="9"/>
  <c r="H131" i="9"/>
  <c r="H130" i="9"/>
  <c r="H129" i="9"/>
  <c r="H137" i="9" s="1"/>
  <c r="H128" i="9"/>
  <c r="H126" i="9"/>
  <c r="H125" i="9"/>
  <c r="H124" i="9"/>
  <c r="H123" i="9"/>
  <c r="H122" i="9"/>
  <c r="H121" i="9"/>
  <c r="H120" i="9"/>
  <c r="H127" i="9" s="1"/>
  <c r="K114" i="9"/>
  <c r="J114" i="9"/>
  <c r="J113" i="9"/>
  <c r="J112" i="9"/>
  <c r="J111" i="9"/>
  <c r="J110" i="9"/>
  <c r="J109" i="9"/>
  <c r="K108" i="9"/>
  <c r="J107" i="9"/>
  <c r="J106" i="9"/>
  <c r="J105" i="9"/>
  <c r="J104" i="9"/>
  <c r="J103" i="9"/>
  <c r="J102" i="9"/>
  <c r="J101" i="9"/>
  <c r="J100" i="9"/>
  <c r="J108" i="9" s="1"/>
  <c r="J99" i="9"/>
  <c r="K98" i="9"/>
  <c r="J98" i="9"/>
  <c r="J97" i="9"/>
  <c r="J96" i="9"/>
  <c r="J95" i="9"/>
  <c r="J94" i="9"/>
  <c r="J93" i="9"/>
  <c r="J92" i="9"/>
  <c r="J91" i="9"/>
  <c r="J84" i="9"/>
  <c r="I83" i="9"/>
  <c r="I82" i="9"/>
  <c r="I81" i="9"/>
  <c r="I80" i="9"/>
  <c r="I79" i="9"/>
  <c r="I84" i="9" s="1"/>
  <c r="J78" i="9"/>
  <c r="J85" i="9" s="1"/>
  <c r="E150" i="9" s="1"/>
  <c r="I77" i="9"/>
  <c r="I76" i="9"/>
  <c r="I75" i="9"/>
  <c r="I74" i="9"/>
  <c r="I73" i="9"/>
  <c r="I72" i="9"/>
  <c r="I71" i="9"/>
  <c r="I70" i="9"/>
  <c r="I69" i="9"/>
  <c r="I78" i="9" s="1"/>
  <c r="J68" i="9"/>
  <c r="I67" i="9"/>
  <c r="I66" i="9"/>
  <c r="I65" i="9"/>
  <c r="I64" i="9"/>
  <c r="I63" i="9"/>
  <c r="I62" i="9"/>
  <c r="I61" i="9"/>
  <c r="I68" i="9" s="1"/>
  <c r="I50" i="9"/>
  <c r="H49" i="9"/>
  <c r="H48" i="9"/>
  <c r="H47" i="9"/>
  <c r="H46" i="9"/>
  <c r="H45" i="9"/>
  <c r="I44" i="9"/>
  <c r="H43" i="9"/>
  <c r="H42" i="9"/>
  <c r="H41" i="9"/>
  <c r="H40" i="9"/>
  <c r="H39" i="9"/>
  <c r="H38" i="9"/>
  <c r="H37" i="9"/>
  <c r="H36" i="9"/>
  <c r="H44" i="9" s="1"/>
  <c r="H35" i="9"/>
  <c r="I34" i="9"/>
  <c r="H33" i="9"/>
  <c r="H32" i="9"/>
  <c r="H31" i="9"/>
  <c r="H30" i="9"/>
  <c r="H29" i="9"/>
  <c r="H28" i="9"/>
  <c r="H27" i="9"/>
  <c r="H34" i="9" s="1"/>
  <c r="I51" i="9" l="1"/>
  <c r="E149" i="9" s="1"/>
  <c r="J115" i="9"/>
  <c r="D151" i="9" s="1"/>
  <c r="K115" i="9"/>
  <c r="E151" i="9" s="1"/>
  <c r="K127" i="9"/>
  <c r="K137" i="9"/>
  <c r="K50" i="9"/>
  <c r="K44" i="9"/>
  <c r="I85" i="9"/>
  <c r="H144" i="9"/>
  <c r="D152" i="9" s="1"/>
  <c r="K34" i="9"/>
  <c r="L84" i="9"/>
  <c r="M98" i="9"/>
  <c r="K143" i="9"/>
  <c r="L68" i="9"/>
  <c r="L78" i="9"/>
  <c r="H50" i="9"/>
  <c r="H51" i="9" s="1"/>
  <c r="D149" i="9" s="1"/>
  <c r="K144" i="9" l="1"/>
  <c r="F152" i="9" s="1"/>
  <c r="F151" i="9"/>
  <c r="E153" i="9"/>
  <c r="K51" i="9"/>
  <c r="F149" i="9" s="1"/>
  <c r="D150" i="9"/>
  <c r="D153" i="9" s="1"/>
  <c r="D179" i="9" s="1"/>
  <c r="F174" i="9"/>
  <c r="L85" i="9"/>
  <c r="F150" i="9" s="1"/>
  <c r="F173" i="9" l="1"/>
  <c r="D174" i="9" s="1"/>
  <c r="D173" i="9" s="1"/>
  <c r="D178" i="9"/>
  <c r="F178" i="9" s="1"/>
  <c r="F153" i="9"/>
  <c r="P21" i="1" l="1"/>
  <c r="E87" i="7"/>
  <c r="D87" i="7"/>
  <c r="E85" i="7"/>
  <c r="D85" i="7"/>
  <c r="E68" i="7"/>
  <c r="E70" i="7" s="1"/>
  <c r="D68" i="7"/>
  <c r="D70" i="7" s="1"/>
  <c r="C61" i="7"/>
  <c r="D46" i="7"/>
  <c r="B89" i="7" s="1"/>
  <c r="C32" i="7"/>
  <c r="J21" i="1" l="1"/>
  <c r="AN21" i="1" l="1"/>
  <c r="X21" i="1" l="1"/>
  <c r="AF21" i="1"/>
  <c r="O21"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5">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bk>
      <extLst>
        <ext uri="{3e2802c4-a4d2-4d8b-9148-e3be6c30e623}">
          <xlrd:rvb i="4"/>
        </ext>
      </extLst>
    </bk>
    <bk>
      <extLst>
        <ext uri="{3e2802c4-a4d2-4d8b-9148-e3be6c30e623}">
          <xlrd:rvb i="5"/>
        </ext>
      </extLst>
    </bk>
    <bk>
      <extLst>
        <ext uri="{3e2802c4-a4d2-4d8b-9148-e3be6c30e623}">
          <xlrd:rvb i="6"/>
        </ext>
      </extLst>
    </bk>
    <bk>
      <extLst>
        <ext uri="{3e2802c4-a4d2-4d8b-9148-e3be6c30e623}">
          <xlrd:rvb i="7"/>
        </ext>
      </extLst>
    </bk>
    <bk>
      <extLst>
        <ext uri="{3e2802c4-a4d2-4d8b-9148-e3be6c30e623}">
          <xlrd:rvb i="8"/>
        </ext>
      </extLst>
    </bk>
    <bk>
      <extLst>
        <ext uri="{3e2802c4-a4d2-4d8b-9148-e3be6c30e623}">
          <xlrd:rvb i="9"/>
        </ext>
      </extLst>
    </bk>
    <bk>
      <extLst>
        <ext uri="{3e2802c4-a4d2-4d8b-9148-e3be6c30e623}">
          <xlrd:rvb i="10"/>
        </ext>
      </extLst>
    </bk>
    <bk>
      <extLst>
        <ext uri="{3e2802c4-a4d2-4d8b-9148-e3be6c30e623}">
          <xlrd:rvb i="11"/>
        </ext>
      </extLst>
    </bk>
    <bk>
      <extLst>
        <ext uri="{3e2802c4-a4d2-4d8b-9148-e3be6c30e623}">
          <xlrd:rvb i="12"/>
        </ext>
      </extLst>
    </bk>
    <bk>
      <extLst>
        <ext uri="{3e2802c4-a4d2-4d8b-9148-e3be6c30e623}">
          <xlrd:rvb i="13"/>
        </ext>
      </extLst>
    </bk>
    <bk>
      <extLst>
        <ext uri="{3e2802c4-a4d2-4d8b-9148-e3be6c30e623}">
          <xlrd:rvb i="14"/>
        </ext>
      </extLst>
    </bk>
  </futureMetadata>
  <valueMetadata count="15">
    <bk>
      <rc t="1" v="0"/>
    </bk>
    <bk>
      <rc t="1" v="1"/>
    </bk>
    <bk>
      <rc t="1" v="2"/>
    </bk>
    <bk>
      <rc t="1" v="3"/>
    </bk>
    <bk>
      <rc t="1" v="4"/>
    </bk>
    <bk>
      <rc t="1" v="5"/>
    </bk>
    <bk>
      <rc t="1" v="6"/>
    </bk>
    <bk>
      <rc t="1" v="7"/>
    </bk>
    <bk>
      <rc t="1" v="8"/>
    </bk>
    <bk>
      <rc t="1" v="9"/>
    </bk>
    <bk>
      <rc t="1" v="10"/>
    </bk>
    <bk>
      <rc t="1" v="11"/>
    </bk>
    <bk>
      <rc t="1" v="12"/>
    </bk>
    <bk>
      <rc t="1" v="13"/>
    </bk>
    <bk>
      <rc t="1" v="14"/>
    </bk>
  </valueMetadata>
</metadata>
</file>

<file path=xl/sharedStrings.xml><?xml version="1.0" encoding="utf-8"?>
<sst xmlns="http://schemas.openxmlformats.org/spreadsheetml/2006/main" count="457" uniqueCount="287">
  <si>
    <t>ATTESTATION SUR LA SANTÉ FINANCIÈRE A REMPLIR OBLIGATOIREMENT</t>
  </si>
  <si>
    <t>Je soussigné(e),</t>
  </si>
  <si>
    <t xml:space="preserve">représentant légal ou dûment habilité de </t>
  </si>
  <si>
    <t xml:space="preserve">atteste avoir pris connaissance de la notice informative ainsi que de la notion d'entreprise en difficulté rappelée ci-dessous et certifie que ma structure : </t>
  </si>
  <si>
    <r>
      <rPr>
        <b/>
        <u/>
        <sz val="11"/>
        <color theme="1"/>
        <rFont val="Arial"/>
        <family val="2"/>
      </rPr>
      <t>n'est pas</t>
    </r>
    <r>
      <rPr>
        <sz val="11"/>
        <color theme="1"/>
        <rFont val="Arial"/>
        <family val="2"/>
      </rPr>
      <t xml:space="preserve"> une entreprise en difficulté au sens de la réglementation européenne</t>
    </r>
  </si>
  <si>
    <r>
      <t>est une entreprise devenue en difficulté au sens de la réglementation européenne</t>
    </r>
    <r>
      <rPr>
        <b/>
        <sz val="11"/>
        <color theme="1"/>
        <rFont val="Arial"/>
        <family val="2"/>
      </rPr>
      <t xml:space="preserve"> </t>
    </r>
    <r>
      <rPr>
        <u/>
        <sz val="11"/>
        <color theme="1"/>
        <rFont val="Arial"/>
        <family val="2"/>
      </rPr>
      <t>entre le 01/01/2020 et le 31/12/2021</t>
    </r>
    <r>
      <rPr>
        <sz val="11"/>
        <color theme="1"/>
        <rFont val="Arial"/>
        <family val="2"/>
      </rPr>
      <t>*</t>
    </r>
  </si>
  <si>
    <r>
      <t xml:space="preserve">est une entreprise devenue en difficulté au sens de la réglementation européenne </t>
    </r>
    <r>
      <rPr>
        <u/>
        <sz val="11"/>
        <color theme="1"/>
        <rFont val="Arial"/>
        <family val="2"/>
      </rPr>
      <t>avant le 01/01/2020 ou après le 31/12/2021</t>
    </r>
    <r>
      <rPr>
        <sz val="11"/>
        <color theme="1"/>
        <rFont val="Arial"/>
        <family val="2"/>
      </rPr>
      <t>*</t>
    </r>
  </si>
  <si>
    <t>n'est pas concernée, à ce stade du dépôt de la demande d'aide, par cette attestation (cf notice informative)*</t>
  </si>
  <si>
    <r>
      <rPr>
        <b/>
        <i/>
        <sz val="9"/>
        <color theme="1"/>
        <rFont val="Arial"/>
        <family val="2"/>
      </rPr>
      <t>*</t>
    </r>
    <r>
      <rPr>
        <i/>
        <sz val="9"/>
        <color theme="1"/>
        <rFont val="Arial"/>
        <family val="2"/>
      </rPr>
      <t>l'ADEME se réserve la possibilité, après étude de votre dossier, de vous demander de compléter votre déclaration si besoin</t>
    </r>
  </si>
  <si>
    <r>
      <t xml:space="preserve">La notion d'entreprise en difficulté est définie à l'article 2, point 18, du règlement (UE) n°651/2014 modifié de la Commission du 17 juin 2014 déclarant certaines catégories d'aides compatibles avec le marché intérieur en application des articles 107 et 108 du traité (JO L 187 du 26/06/2014). 
«entreprise en difficulté» : une entreprise remplissant au moins une des conditions suivantes :
a) </t>
    </r>
    <r>
      <rPr>
        <u/>
        <sz val="10"/>
        <rFont val="Arial"/>
        <family val="2"/>
      </rPr>
      <t>s’il s’agit d’une société à responsabilité limitée</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 son capital social souscrit a disparu en raison des pertes accumulées</t>
    </r>
    <r>
      <rPr>
        <sz val="10"/>
        <rFont val="Arial"/>
        <family val="2"/>
      </rPr>
      <t xml:space="preserve">.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et le «capital social» comprend, le cas échéant, les primes d’émission;
b) </t>
    </r>
    <r>
      <rPr>
        <u/>
        <sz val="10"/>
        <rFont val="Arial"/>
        <family val="2"/>
      </rPr>
      <t>s’il s’agit d’une société dont certains de ses associés au moins ont une responsabilité illimitée pour les dettes de la société</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des fonds propres, tels qu’ils sont inscrits dans les comptes de la société, a disparu en raison des pertes accumulées</t>
    </r>
    <r>
      <rPr>
        <sz val="10"/>
        <rFont val="Arial"/>
        <family val="2"/>
      </rPr>
      <t xml:space="preserve">. Aux fins de la présente disposition, on entend par «société dont certains de ses associés au moins ont une responsabilité illimitée pour les dettes de la société» en particulier les types de sociétés mentionnés à l’annexe II à la directive 2013/34/UE;
c) </t>
    </r>
    <r>
      <rPr>
        <u/>
        <sz val="10"/>
        <rFont val="Arial"/>
        <family val="2"/>
      </rPr>
      <t>lorsque l'entreprise fait l'objet d'une procédure collective d'insolvabilité</t>
    </r>
    <r>
      <rPr>
        <sz val="10"/>
        <rFont val="Arial"/>
        <family val="2"/>
      </rPr>
      <t xml:space="preserve"> ou remplit, selon le droit national qui lui est applicable, les conditions de soumission à une procédure collective d'insolvabilité à la demande de ses créanciers,
d) </t>
    </r>
    <r>
      <rPr>
        <u/>
        <sz val="10"/>
        <rFont val="Arial"/>
        <family val="2"/>
      </rPr>
      <t>lorsque l'entreprise a bénéficié d'une aide au sauvetage</t>
    </r>
    <r>
      <rPr>
        <sz val="10"/>
        <rFont val="Arial"/>
        <family val="2"/>
      </rPr>
      <t xml:space="preserve"> et n'a pas encore remboursé le prêt ou mis fin à la garantie, ou a bénéficié d'une aide à la restructuration et est toujours soumise à un plan de restructuration,
e)</t>
    </r>
    <r>
      <rPr>
        <u/>
        <sz val="10"/>
        <rFont val="Arial"/>
        <family val="2"/>
      </rPr>
      <t xml:space="preserve"> dans le cas d'une entreprise autre qu'une PME</t>
    </r>
    <r>
      <rPr>
        <sz val="10"/>
        <rFont val="Arial"/>
        <family val="2"/>
      </rPr>
      <t>, lorsque depuis les deux exercices précédents:
1) le ratio emprunts/capitaux propres de l'entreprise est supérieur à 7,5; et
2) le ratio de couverture des intérêts de l'entreprise, calculé sur la base de l'EBITDA, est inférieur à 1,0</t>
    </r>
  </si>
  <si>
    <t>Fait à :</t>
  </si>
  <si>
    <t>Le :</t>
  </si>
  <si>
    <t>Vérification des critères A à E de la définition d'entreprise en difficulté au sens de la règlementation européenne</t>
  </si>
  <si>
    <t>Préalable :</t>
  </si>
  <si>
    <t xml:space="preserve"> veuillez renseigner la catégorie communautaire de votre structure conformément à votre demande d'aide ainsi que son nombre d'années d'existence</t>
  </si>
  <si>
    <t xml:space="preserve">La structure est : </t>
  </si>
  <si>
    <t>une petite entreprise au sens de la réglementation européenne</t>
  </si>
  <si>
    <t xml:space="preserve">La structure existe depuis : </t>
  </si>
  <si>
    <t>Vérification des critères A &amp; B :</t>
  </si>
  <si>
    <t>Liasse fiscale</t>
  </si>
  <si>
    <t>Exercice N</t>
  </si>
  <si>
    <t>Capital social ou individuel</t>
  </si>
  <si>
    <t>DA</t>
  </si>
  <si>
    <t>Primes d'émission</t>
  </si>
  <si>
    <t>DB</t>
  </si>
  <si>
    <t>Ecarts de réévaluation</t>
  </si>
  <si>
    <t>DC</t>
  </si>
  <si>
    <t>Réserve légale</t>
  </si>
  <si>
    <t>DD</t>
  </si>
  <si>
    <t>Réserves statutaires ou contractuelles</t>
  </si>
  <si>
    <t>DE</t>
  </si>
  <si>
    <t>Réserves règlementées</t>
  </si>
  <si>
    <t>DF</t>
  </si>
  <si>
    <t>Autres réserves</t>
  </si>
  <si>
    <t>DG</t>
  </si>
  <si>
    <t>Report à nouveau</t>
  </si>
  <si>
    <t>DH</t>
  </si>
  <si>
    <t>Résultat de l'exercice</t>
  </si>
  <si>
    <t>DI</t>
  </si>
  <si>
    <t>Subventions d'investissement</t>
  </si>
  <si>
    <t>DJ</t>
  </si>
  <si>
    <t>Provisions règlementées</t>
  </si>
  <si>
    <t>DK</t>
  </si>
  <si>
    <t>CAPITAUX PROPRES</t>
  </si>
  <si>
    <t>DL</t>
  </si>
  <si>
    <t>Vérification du critère C :</t>
  </si>
  <si>
    <t xml:space="preserve"> veuillez cocher la situation s'appliquant à votre structure</t>
  </si>
  <si>
    <t>La structure :</t>
  </si>
  <si>
    <t>est engagée ou éligible à une procédure collective d'insolvabilité (procédure de sauvegarde ou de sauvegarde accélérée, procédure de redressement judiciaire ou liquidation judiciaire)</t>
  </si>
  <si>
    <t>est en procédure amiable (mandat ad hoc ou conciliation)</t>
  </si>
  <si>
    <t xml:space="preserve">est en plan de sauvegarde, plan de continuation ou plan de cession </t>
  </si>
  <si>
    <t>n'est pas dans une des situations listées ci-dessus</t>
  </si>
  <si>
    <t>Vérification du critère D :</t>
  </si>
  <si>
    <t>a reçu une « Aide au sauvetage » (SA 41259) et qui n’a pas encore remboursé intégralement le prêt ou mis fin à la garantie</t>
  </si>
  <si>
    <t xml:space="preserve">a reçu une « Aide à la restructuration » (SA 41259) et qui est toujours soumise à un plan de restructuration </t>
  </si>
  <si>
    <t>Vérification du critère E :</t>
  </si>
  <si>
    <t>Exercice N-1</t>
  </si>
  <si>
    <t xml:space="preserve">Emprunts obligataires convertibles </t>
  </si>
  <si>
    <t>DS</t>
  </si>
  <si>
    <t>Autres emprunts obligataires</t>
  </si>
  <si>
    <t>DT</t>
  </si>
  <si>
    <t>Emprunts et dettes auprès établissements de crédit</t>
  </si>
  <si>
    <t>DU</t>
  </si>
  <si>
    <t>Emprunts et dettes financières diverses</t>
  </si>
  <si>
    <t>DV</t>
  </si>
  <si>
    <t>EMPRUNTS A LA CLOTURE</t>
  </si>
  <si>
    <t>Ratio Emprunts/capitaux propres</t>
  </si>
  <si>
    <t>Chiffre d'affaires</t>
  </si>
  <si>
    <t>FL</t>
  </si>
  <si>
    <t>Production stockée</t>
  </si>
  <si>
    <t>FM</t>
  </si>
  <si>
    <t>Production immobilisée</t>
  </si>
  <si>
    <t>FN</t>
  </si>
  <si>
    <t>Subventions d'exploitation</t>
  </si>
  <si>
    <t>FO</t>
  </si>
  <si>
    <t xml:space="preserve">Achats de marchandises </t>
  </si>
  <si>
    <t>FS</t>
  </si>
  <si>
    <t xml:space="preserve">Variation de stock (marchandises) </t>
  </si>
  <si>
    <t>FT</t>
  </si>
  <si>
    <t>Achats de matières premières et autres</t>
  </si>
  <si>
    <t>FU</t>
  </si>
  <si>
    <t>Variation de stock (matières premières et approvisionnements)</t>
  </si>
  <si>
    <t>FV</t>
  </si>
  <si>
    <t>Autres achats et charges externes</t>
  </si>
  <si>
    <t>FW</t>
  </si>
  <si>
    <t>Salaires et traitements</t>
  </si>
  <si>
    <t>FY</t>
  </si>
  <si>
    <t>Charges sociales</t>
  </si>
  <si>
    <t>FZ</t>
  </si>
  <si>
    <t>Autres charges</t>
  </si>
  <si>
    <t>GE</t>
  </si>
  <si>
    <t>EBITDA (non retraité)</t>
  </si>
  <si>
    <t>Intérêts et charges assimilés</t>
  </si>
  <si>
    <t>GR</t>
  </si>
  <si>
    <t>Couverture des intérêts par l'EBITDA</t>
  </si>
  <si>
    <r>
      <rPr>
        <b/>
        <u/>
        <sz val="20"/>
        <color rgb="FFC00000"/>
        <rFont val="Arial"/>
        <family val="2"/>
      </rPr>
      <t>Volet financier</t>
    </r>
    <r>
      <rPr>
        <b/>
        <sz val="20"/>
        <color rgb="FFC00000"/>
        <rFont val="Arial"/>
        <family val="2"/>
      </rPr>
      <t xml:space="preserve">
Ecosystèmes des véhicules lourds électriques 2024</t>
    </r>
  </si>
  <si>
    <t>Les dépenses prévisionnelles nécessaires à l'opération doivent être présentées dans ce tableau afin de permettre à l'ADEME d'identifier les dépenses éligibles pour le calcul de l'aide potentielle. Les aides de l’ADEME ne constituent pas un droit à délivrance et n’ont pas de caractère systématique.</t>
  </si>
  <si>
    <t xml:space="preserve">Le volet financier se compose des éléments suivants à renseigner : </t>
  </si>
  <si>
    <t>0. Informations générales sur l'entreprise</t>
  </si>
  <si>
    <t>1. Véhicules électriques neufs acquis en propres</t>
  </si>
  <si>
    <t>2. Véhicules électriques neufs acquis en crédit-bail</t>
  </si>
  <si>
    <t>3. Véhicules électriques neufs en location longue durée</t>
  </si>
  <si>
    <t>4. Retrofit de véhicules électriques</t>
  </si>
  <si>
    <t>5. Synthèse des coûts et montants d'aide demandé</t>
  </si>
  <si>
    <t>6. Plan de financement</t>
  </si>
  <si>
    <t>Déclaration de santé financière</t>
  </si>
  <si>
    <t>Taille de l'entreprise :</t>
  </si>
  <si>
    <t>Choisir une valeur</t>
  </si>
  <si>
    <t>Localisation :</t>
  </si>
  <si>
    <t>Assujettissement à la TVA :</t>
  </si>
  <si>
    <r>
      <rPr>
        <b/>
        <sz val="11"/>
        <rFont val="Arial"/>
        <family val="2"/>
      </rPr>
      <t>Les dépenses doivent être présentées en euros HTR (Hors taxes récupérables) pour toutes les dépenses</t>
    </r>
    <r>
      <rPr>
        <sz val="11"/>
        <rFont val="Arial"/>
        <family val="2"/>
      </rPr>
      <t xml:space="preserve"> : 
   . Assujetti à la TVA ou soumis au régime de FCTVA, indiquer les dépenses en HT
   . Non assujetti à la TVA, indiquer les dépenses en TTC
   . Assujetti partiellement à la TVA, indiquer les dépenses en HT en ajoutant la part de TVA non récupérable</t>
    </r>
  </si>
  <si>
    <t>1. Véhicules électriques neufs acquis en propre</t>
  </si>
  <si>
    <t>Catégorie</t>
  </si>
  <si>
    <t>Type de véhicules</t>
  </si>
  <si>
    <t>Précision</t>
  </si>
  <si>
    <t>Nom du Partenaire envisagé</t>
  </si>
  <si>
    <t>Nombre de véhicules</t>
  </si>
  <si>
    <t>Coût unitaire HTR</t>
  </si>
  <si>
    <t>Coût total HTR</t>
  </si>
  <si>
    <t>Coût unitaire de la solution de référence HTR</t>
  </si>
  <si>
    <t>Assiette de calcul de l'aide</t>
  </si>
  <si>
    <t>Aide ADEME maximum potentielle</t>
  </si>
  <si>
    <r>
      <rPr>
        <b/>
        <sz val="11"/>
        <color theme="1"/>
        <rFont val="Calibri"/>
        <family val="2"/>
        <scheme val="minor"/>
      </rPr>
      <t xml:space="preserve">Véhicules de catégorie N2&gt;4,5 tonnes
</t>
    </r>
    <r>
      <rPr>
        <i/>
        <sz val="10"/>
        <color theme="1"/>
        <rFont val="Calibri"/>
        <family val="2"/>
        <scheme val="minor"/>
      </rPr>
      <t xml:space="preserve">véhicule conçu et construit pour le transport de marchandises ayant un poids maximal </t>
    </r>
    <r>
      <rPr>
        <sz val="10"/>
        <color theme="1"/>
        <rFont val="Calibri"/>
        <family val="2"/>
      </rPr>
      <t>&gt;</t>
    </r>
    <r>
      <rPr>
        <i/>
        <sz val="10"/>
        <color theme="1"/>
        <rFont val="Calibri"/>
        <family val="2"/>
        <scheme val="minor"/>
      </rPr>
      <t xml:space="preserve"> à 4,5 tonnes et ≤ à 12 tonnes</t>
    </r>
  </si>
  <si>
    <t>Camion porteur &lt;7,5 tonnes</t>
  </si>
  <si>
    <t>Camion porteur 7,5 tonnes</t>
  </si>
  <si>
    <t>Camion porteur 12 tonnes</t>
  </si>
  <si>
    <t>Autres (à préciser)</t>
  </si>
  <si>
    <t>si besoin, insérer des lignes ci-dessus</t>
  </si>
  <si>
    <t>Sous-total Véhicules de catégorie N2</t>
  </si>
  <si>
    <r>
      <rPr>
        <b/>
        <sz val="11"/>
        <color theme="1"/>
        <rFont val="Calibri"/>
        <family val="2"/>
        <scheme val="minor"/>
      </rPr>
      <t xml:space="preserve">Véhicules hors tracteur routier de catégorie N3
</t>
    </r>
    <r>
      <rPr>
        <i/>
        <sz val="10"/>
        <color theme="1"/>
        <rFont val="Calibri"/>
        <family val="2"/>
        <scheme val="minor"/>
      </rPr>
      <t>véhicule conçu et construit pour le transport de marchandises ayant un poids maximal supérieur à 12 tonnes</t>
    </r>
  </si>
  <si>
    <t>Camion porteur &lt; 16 tonnes</t>
  </si>
  <si>
    <t>Camion porteur 16 tonnes</t>
  </si>
  <si>
    <t>Camion porteur 19 tonnes</t>
  </si>
  <si>
    <t>Camion porteur 26 tonnes</t>
  </si>
  <si>
    <t>Camion porteur 32 tonnes</t>
  </si>
  <si>
    <t>Sous-total Véhicules de catégorie N3 (hors tracteur routier)</t>
  </si>
  <si>
    <r>
      <rPr>
        <b/>
        <sz val="11"/>
        <color theme="1"/>
        <rFont val="Calibri"/>
        <family val="2"/>
        <scheme val="minor"/>
      </rPr>
      <t xml:space="preserve">Tracteur routier de catégorie N3
</t>
    </r>
    <r>
      <rPr>
        <i/>
        <sz val="10"/>
        <color theme="1"/>
        <rFont val="Calibri"/>
        <family val="2"/>
        <scheme val="minor"/>
      </rPr>
      <t>véhicule conçu et construit pour le transport de marchandises ayant un poids maximal supérieur à 12 tonnes</t>
    </r>
  </si>
  <si>
    <t>Tracteur routier (44 tonnes)</t>
  </si>
  <si>
    <t>Sous-total Tracteur routier de catégorie N3</t>
  </si>
  <si>
    <t>TOTAL POUR L'ACQUISITION DE VEHICULES ELECTRIQUES NEUFS</t>
  </si>
  <si>
    <r>
      <t xml:space="preserve">2. Véhicules électriques neufs acquis en </t>
    </r>
    <r>
      <rPr>
        <b/>
        <u/>
        <sz val="18"/>
        <color theme="0"/>
        <rFont val="Calibri"/>
        <family val="2"/>
        <scheme val="minor"/>
      </rPr>
      <t>crédit-bail</t>
    </r>
  </si>
  <si>
    <t>Crédit-bailleur 1</t>
  </si>
  <si>
    <t>Crédit-bailleur 2</t>
  </si>
  <si>
    <t>Crédit-bailleur 3</t>
  </si>
  <si>
    <t>SIRET Crédit-bailleur :</t>
  </si>
  <si>
    <t>Raison sociale :</t>
  </si>
  <si>
    <t>Responsable légal :</t>
  </si>
  <si>
    <t>Nom du crédit-bailleur</t>
  </si>
  <si>
    <t>TOTAL POUR L'ACQUISITION DE VEHICULES ELECTRIQUES EN CREDIT BAIL</t>
  </si>
  <si>
    <r>
      <t xml:space="preserve">3. Véhicules électriques neufs en </t>
    </r>
    <r>
      <rPr>
        <b/>
        <u/>
        <sz val="18"/>
        <color theme="0"/>
        <rFont val="Calibri"/>
        <family val="2"/>
        <scheme val="minor"/>
      </rPr>
      <t>location longue durée</t>
    </r>
  </si>
  <si>
    <t>Montant de la mensualité unitaire HTR</t>
  </si>
  <si>
    <t>Nombre de mensualité (maximum 36)</t>
  </si>
  <si>
    <t>Montant de la mensualité spécifique HTR (si 1ère mensualité différente)</t>
  </si>
  <si>
    <t>Solution de référence : montant unitaire de la mensualité HTR</t>
  </si>
  <si>
    <r>
      <rPr>
        <b/>
        <sz val="11"/>
        <color theme="1"/>
        <rFont val="Calibri"/>
        <family val="2"/>
        <scheme val="minor"/>
      </rPr>
      <t xml:space="preserve">Véhicules de catégorie N2
</t>
    </r>
    <r>
      <rPr>
        <i/>
        <sz val="10"/>
        <color theme="1"/>
        <rFont val="Calibri"/>
        <family val="2"/>
        <scheme val="minor"/>
      </rPr>
      <t>véhicule conçu et construit pour le transport de marchandises ayant un poids maximal supérieur à 3,5 tonnes et inférieur ou égal à 12 tonnes</t>
    </r>
  </si>
  <si>
    <t>Sous-total Véhicules hors tracteur routier de catégorie N3</t>
  </si>
  <si>
    <t>TOTAL POUR LA LOCATION LONGUE DUREE DE VEHICULES ELECTRIQUES</t>
  </si>
  <si>
    <t>4. Rétrofit de véhicules lourds électrique</t>
  </si>
  <si>
    <t>TOTAL POUR LE RETROFIT DE VEHICULES ELECTRIQUES</t>
  </si>
  <si>
    <t>5. Synthèse des coûts et montants d'aide demandés</t>
  </si>
  <si>
    <t>Détail des dépenses</t>
  </si>
  <si>
    <t>Coût total solution de référence HTR</t>
  </si>
  <si>
    <t>Aide maximum ADEME avant instruction</t>
  </si>
  <si>
    <t>Aide ADEME souhaitée</t>
  </si>
  <si>
    <t>Aide publique souhaitée</t>
  </si>
  <si>
    <t>Acquisition de véhicules électriques neufs</t>
  </si>
  <si>
    <t>Véhicules électriques acquis en crédit-bail</t>
  </si>
  <si>
    <t>Location longue durée de véhicules électriques</t>
  </si>
  <si>
    <t>Retrofit de véhicules électriques</t>
  </si>
  <si>
    <t>Coût total</t>
  </si>
  <si>
    <t>Pour l'intégralité de l'opération envisagée, l'aide ADEME demandée est de :</t>
  </si>
  <si>
    <r>
      <rPr>
        <i/>
        <u/>
        <sz val="11"/>
        <color rgb="FF000000"/>
        <rFont val="Calibri"/>
        <family val="2"/>
      </rPr>
      <t>Note :</t>
    </r>
    <r>
      <rPr>
        <i/>
        <sz val="11"/>
        <color rgb="FF000000"/>
        <rFont val="Calibri"/>
        <family val="2"/>
      </rPr>
      <t xml:space="preserve"> L'aide demandée doit être suffisante pour permettre au candidat de réaliser l'opération. Cependant, une aide demandée inférieure à l'aide maximum autorisée vous permettra d'améliorer le rapport calculé dans le critère 1 d'évaluation des dossiers de candidature (voir le cahier des charges du dispositif) et donc la note de votre dossier.</t>
    </r>
  </si>
  <si>
    <t>Financeurs</t>
  </si>
  <si>
    <t>Montants HTR</t>
  </si>
  <si>
    <t>Aides publiques</t>
  </si>
  <si>
    <t>ADEME</t>
  </si>
  <si>
    <t>Région</t>
  </si>
  <si>
    <t>Dispositif de suramortissement</t>
  </si>
  <si>
    <t>Autre (à préciser)</t>
  </si>
  <si>
    <t>Sous-total Aides publiques</t>
  </si>
  <si>
    <t>Aides privées</t>
  </si>
  <si>
    <t>Sous-total Aides privées</t>
  </si>
  <si>
    <t>Autofinancement</t>
  </si>
  <si>
    <t>Crédit-bail</t>
  </si>
  <si>
    <t>Emprunt</t>
  </si>
  <si>
    <t>Sous-total Autofinancement</t>
  </si>
  <si>
    <t>TOTAL</t>
  </si>
  <si>
    <t>INFORMATIONS CANDIDATURE
Dispositif de soutien PME - Ecosystèmes des véhicules lourds électriques 2024</t>
  </si>
  <si>
    <t>Consignes pour remplir le tableau :</t>
  </si>
  <si>
    <t>- Le candidat doit remplir toutes les cases de la ligne 21 de la colonne B à la colonne AP à l'exception des cases oranges qui sont à remplissage automatique.</t>
  </si>
  <si>
    <r>
      <rPr>
        <sz val="11"/>
        <color rgb="FF000000"/>
        <rFont val="Calibri"/>
        <scheme val="minor"/>
      </rPr>
      <t>- De manière général</t>
    </r>
    <r>
      <rPr>
        <sz val="11"/>
        <rFont val="Calibri"/>
        <family val="2"/>
        <scheme val="minor"/>
      </rPr>
      <t>e</t>
    </r>
    <r>
      <rPr>
        <sz val="11"/>
        <color rgb="FF000000"/>
        <rFont val="Calibri"/>
        <scheme val="minor"/>
      </rPr>
      <t>, le candidat doit respecter les consignes et suivre les exemples présentés dans la ligne 21</t>
    </r>
  </si>
  <si>
    <t>- Le candidat doit remplir les cases vertes à l'aide du menu déroulant positionné à droite de la cellule.</t>
  </si>
  <si>
    <t>- Le candidat ne doit pas modifier les cases en orange qui sont à remplissage automatique.</t>
  </si>
  <si>
    <r>
      <t xml:space="preserve">- </t>
    </r>
    <r>
      <rPr>
        <b/>
        <sz val="12"/>
        <color theme="1"/>
        <rFont val="Calibri"/>
        <family val="2"/>
        <scheme val="minor"/>
      </rPr>
      <t>Toutes les données renseignées dans ce fichier engage la responsabilité du déposant</t>
    </r>
    <r>
      <rPr>
        <sz val="11"/>
        <color theme="1"/>
        <rFont val="Calibri"/>
        <family val="2"/>
        <scheme val="minor"/>
      </rPr>
      <t>. Des pièces justificatives peuvent être demandées à tout instant par l'ADEME.</t>
    </r>
  </si>
  <si>
    <t>INFORMATIONS GENERALES</t>
  </si>
  <si>
    <t>INFORMATIONS RELATIVES AU(X) VEHICULE(S)</t>
  </si>
  <si>
    <t>INFORMATIONS RELATIVES A L'INFRASTRUCTURE DE RECHARGE</t>
  </si>
  <si>
    <t>Détail région</t>
  </si>
  <si>
    <t>Catégorie d'entreprise</t>
  </si>
  <si>
    <t>Activité du projet</t>
  </si>
  <si>
    <t>Zone géographique de l'activité du projet</t>
  </si>
  <si>
    <t>Description du projet</t>
  </si>
  <si>
    <t>Date prévisionnelle de commande du premier véhicule</t>
  </si>
  <si>
    <t>Date prévisionnelle de mise en service du dernier véhicule (ou dernière borne)</t>
  </si>
  <si>
    <r>
      <t xml:space="preserve">Durée du projet (en mois) 
</t>
    </r>
    <r>
      <rPr>
        <b/>
        <i/>
        <sz val="10"/>
        <rFont val="Calibri"/>
        <family val="2"/>
        <scheme val="minor"/>
      </rPr>
      <t>ou durée d'exécution de l'opération</t>
    </r>
  </si>
  <si>
    <t>Montant investissement véhicule(s)</t>
  </si>
  <si>
    <t>Montant investissement infrastructure(s) de recharge</t>
  </si>
  <si>
    <t>Montant investissement véhicule(s) de référence</t>
  </si>
  <si>
    <t>Montant investissement total</t>
  </si>
  <si>
    <t>Montant total d'aide demandée</t>
  </si>
  <si>
    <t>Nombre de PL N2 dont le PTAC&gt;4,5t</t>
  </si>
  <si>
    <t>Nombre de PL N3 dont le PTAC&gt;12t et ≤16t</t>
  </si>
  <si>
    <t>Nombre de PL N3 dont le PTAC&gt;16t et ≤19t</t>
  </si>
  <si>
    <t>Nombre de PL N3 dont le PTAC &gt;19t et ≤26t</t>
  </si>
  <si>
    <t>Nombre de PL N3 dont le PTAC &gt;26t et ≤32t</t>
  </si>
  <si>
    <t>Nombre de PL N3 hors tracteur</t>
  </si>
  <si>
    <t>Nombre de PL N3 tracteur</t>
  </si>
  <si>
    <t>Nombre total de véhicule(s)</t>
  </si>
  <si>
    <t>Provenance géographique des véhicules</t>
  </si>
  <si>
    <t>Nombre de kilomètres parcourus par le(s) véhicule(s) PL N2 dont le PTAC&gt;4,5t</t>
  </si>
  <si>
    <t>Nombre de kilomètres parcourus par le(s) véhicule(s) PL N3 porteur(s)</t>
  </si>
  <si>
    <t>Nombre de kilomètres parcourus par le(s) véhicule(s) PL N3 tracteur(s)</t>
  </si>
  <si>
    <t>Nombre de kilomètres parcourus par an sur le projet</t>
  </si>
  <si>
    <t>Mode de financement du/des véhicule(s)</t>
  </si>
  <si>
    <t>Type de projet</t>
  </si>
  <si>
    <t>Nombre de point(s) de charge COURANT ALTERNATIF (AC) de puissance &lt;40kW</t>
  </si>
  <si>
    <t>Nombre de point(s) de charge COURANT ALTERNATIF (AC) de puissance &gt;=40kW</t>
  </si>
  <si>
    <t>Nombre de point(s) de charge COURANT CONTINU (DC) de puissance &lt;=50kW</t>
  </si>
  <si>
    <t>Nombre de point(s) de charge COURANT CONTINU (DC) de puissance &gt;50kW et &lt;=150kW</t>
  </si>
  <si>
    <t>Nombre de point(s) de charge COURANT CONTINU (DC) de puissance &gt;150kW</t>
  </si>
  <si>
    <t>Nombre de point(s) de charge</t>
  </si>
  <si>
    <t>Nombre de borne(s)</t>
  </si>
  <si>
    <t>Fournisseur(s) borne(s)</t>
  </si>
  <si>
    <t>Installateur(s) borne(s)</t>
  </si>
  <si>
    <t>Provenance géographique des bornes</t>
  </si>
  <si>
    <r>
      <rPr>
        <sz val="11"/>
        <color rgb="FF000000"/>
        <rFont val="Calibri"/>
        <family val="2"/>
        <scheme val="minor"/>
      </rPr>
      <t xml:space="preserve">Acquisition/Location/Rétrofit de </t>
    </r>
    <r>
      <rPr>
        <i/>
        <sz val="11"/>
        <color rgb="FF000000"/>
        <rFont val="Calibri"/>
        <family val="2"/>
        <scheme val="minor"/>
      </rPr>
      <t>X</t>
    </r>
    <r>
      <rPr>
        <sz val="11"/>
        <color rgb="FF000000"/>
        <rFont val="Calibri"/>
        <family val="2"/>
        <scheme val="minor"/>
      </rPr>
      <t xml:space="preserve"> camion(s) porteur(s), </t>
    </r>
    <r>
      <rPr>
        <i/>
        <sz val="11"/>
        <color rgb="FF000000"/>
        <rFont val="Calibri"/>
        <family val="2"/>
        <scheme val="minor"/>
      </rPr>
      <t>Y</t>
    </r>
    <r>
      <rPr>
        <sz val="11"/>
        <color rgb="FF000000"/>
        <rFont val="Calibri"/>
        <family val="2"/>
        <scheme val="minor"/>
      </rPr>
      <t xml:space="preserve"> camion(s) tracteur(s) et </t>
    </r>
    <r>
      <rPr>
        <i/>
        <sz val="11"/>
        <color rgb="FF000000"/>
        <rFont val="Calibri"/>
        <family val="2"/>
        <scheme val="minor"/>
      </rPr>
      <t xml:space="preserve">Z </t>
    </r>
    <r>
      <rPr>
        <sz val="11"/>
        <color rgb="FF000000"/>
        <rFont val="Calibri"/>
        <family val="2"/>
        <scheme val="minor"/>
      </rPr>
      <t>point(s) de charge</t>
    </r>
  </si>
  <si>
    <t>JJ/MM/AAAA</t>
  </si>
  <si>
    <t>CONSIGNES ET EXEMPLES</t>
  </si>
  <si>
    <t>Choisir parmi la liste proposée ci-dessus (si le projet est implanté dans plusieurs région sélectionner "France" et apporter des compléments d'informations dans la colonne suivante).</t>
  </si>
  <si>
    <t>Si les régions d'implantation du projet sont multiples, indiquer toutes les régions dans lesquelles le projet s'inscrit.</t>
  </si>
  <si>
    <t>Remplissage automatique (à partir des données de le feuille "2- Volet financier")</t>
  </si>
  <si>
    <t>Indiquer ici l'activité couverte par le projet (transport de déchets, activité BTP, transport de marchandises réfrigérées, etc.)</t>
  </si>
  <si>
    <t>Indiquer ici la zone géographique d'activité du projet</t>
  </si>
  <si>
    <t>Compléter et ajuster la composition de la cellule ci-dessus en accord la description du projet déposé.</t>
  </si>
  <si>
    <t>exemple : 01/07/2024</t>
  </si>
  <si>
    <t xml:space="preserve">exemple : 01/01/2025
Rappel cahier des charges : La durée d’exécution de l’opération ne devra pas excéder 24 mois. (Durée séparant la date de « début des travaux » et la mise en service du dernier véhicule. </t>
  </si>
  <si>
    <t>Remplissage automatique (à partir des données renseignées précédemment)</t>
  </si>
  <si>
    <t>Renseigner ici à titre indicatif le montant total de l'investissement dans l'infrastructure de recharge</t>
  </si>
  <si>
    <t>Indiquer le nombre de poids lourds acquis ou loué(s) dans le cadre de ce projet appartenant à cette catégorie et ce tonnage</t>
  </si>
  <si>
    <t>Indiquer ici les constructeurs des véhicules envisagés dans le cadre du projet 
(veiller à correctement orthographier le ou les nom(s) du/des partenaire(s))</t>
  </si>
  <si>
    <t>Choisir parmi la liste proposée ci-dessus
Renseigner la provenance la plus englobante dans le cas d'une fourniture chez plusieurs partenaires.</t>
  </si>
  <si>
    <t xml:space="preserve">Renseigner ici le nombre de kilomètres parcourus par véhicule de la catégorie concernée.
Si le projet ne prévoit pas l'acquisition/la location d'un véhicule de cette catégorie, inscrivez 0.
Si plusieurs usages différents sont prévus dans une meme catégorie de véhicule renseigner la moyenne des kilomètres parcourus par véhicule à l'aide d'une formule.
Nous rappelons ci-dessous le critère d'éligibilité du cahier des charges : </t>
  </si>
  <si>
    <t>Choisir parmi la liste proposée ci-dessus</t>
  </si>
  <si>
    <t>Indiquer le nombre de point(s) de charge acquis dans le cadre de ce projet appartenant à cette catégorie de puissance</t>
  </si>
  <si>
    <t>Indiquer le nombre de borne(s) acquise(s) dans le cadre de ce projet</t>
  </si>
  <si>
    <t>Indiquer le nom du ou des partenaires identifié(s) pour la fourniture des bornes (veiller à correctement orthographier le nom du partenaire)</t>
  </si>
  <si>
    <t>Indiquer le nom du ou des partenaires identifié(s) pour l'installation des bornes (veiller à correctement orthographier le nom du partenaire)</t>
  </si>
  <si>
    <t>Dans le cadre des projets proposés, les usages doivent prévoir une utilisation des véhicules aidés sur un minimum de :</t>
  </si>
  <si>
    <t>- 10 000 kilomètres annuels par véhicule de catégorie N2 ;</t>
  </si>
  <si>
    <t>- 25 000 kilomètres annuels par véhicule de catégorie N3 non tracteur routier ;</t>
  </si>
  <si>
    <t>- 50 000 kilomètres annuels par tracteur routier de catégorie N3.</t>
  </si>
  <si>
    <t>AUCUNE INFORMATION N'EST A RENSEIGNER DANS CETTE FEUILLE</t>
  </si>
  <si>
    <t>Catégorie entreprise</t>
  </si>
  <si>
    <t>Origine géographique</t>
  </si>
  <si>
    <t>Mode de financement</t>
  </si>
  <si>
    <t>Zone géographique d'activité</t>
  </si>
  <si>
    <t>France</t>
  </si>
  <si>
    <t>Achat</t>
  </si>
  <si>
    <t>Intra site / intra zone industrielle</t>
  </si>
  <si>
    <t>Véhicule(s) neuf(s)</t>
  </si>
  <si>
    <t>PE (petite entreprise) (&lt; 50 salariés et C.A annuel ou total du bilan annuel ≤ 10 M€)</t>
  </si>
  <si>
    <t>Union Européenne (UE)</t>
  </si>
  <si>
    <t>Intra-urbain</t>
  </si>
  <si>
    <t>Rétrofit(s)</t>
  </si>
  <si>
    <t>ME (moyenne entreprise) (&lt; 250 salariés et C.A annuel ≤ 50 M€ ou total du bilan annuel ≤ 43 M€)</t>
  </si>
  <si>
    <t>Hors UE</t>
  </si>
  <si>
    <t>Location Longue Durée</t>
  </si>
  <si>
    <t>Inter-urbain / régional</t>
  </si>
  <si>
    <t>Multiples</t>
  </si>
  <si>
    <t>Inter-régional / national</t>
  </si>
  <si>
    <t>International</t>
  </si>
  <si>
    <t>Constructeur(s) véhicule(s)</t>
  </si>
  <si>
    <t>Montant aide ADEME demandée véhicule(s)</t>
  </si>
  <si>
    <t>Modèle(s) véhicule(s)</t>
  </si>
  <si>
    <t>Indiquer ici le(s) modèle(s) du/des véhicules envisagé(s) dans le cadre du projet 
(veiller à correctement orthographier ceux-ci)</t>
  </si>
  <si>
    <t>Chimie de batterie</t>
  </si>
  <si>
    <t>Indiquer ici la/les chimie(s) des batteries du/des véhicule(s) envisagé(s) dans le cadre du projet 
(veiller à correctement orthographier ceux-ci)
Exemple : 3 modèles X avec batterie LFP et 2 modèles Y avec batterie NMC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</si>
</sst>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43" formatCode="_-* #,##0.00_-;\-* #,##0.00_-;_-* &quot;-&quot;??_-;_-@_-"/>
    <numFmt numFmtId="164" formatCode="#,##0.0"/>
    <numFmt numFmtId="165" formatCode="#,##0_ ;\-#,##0\ "/>
    <numFmt numFmtId="166" formatCode="#,##0.00_ ;\-#,##0.00\ "/>
    <numFmt numFmtId="167" formatCode="_-* #,##0.00\ [$€-40C]_-;\-* #,##0.00\ [$€-40C]_-;_-* &quot;-&quot;??\ [$€-40C]_-;_-@_-"/>
  </numFmts>
  <fonts count="54" x14ac:knownFonts="1">
    <font>
      <sz val="11"/>
      <color theme="1"/>
      <name val="Calibri"/>
      <family val="2"/>
      <scheme val="minor"/>
    </font>
    <font>
      <b/>
      <sz val="11"/>
      <color theme="0"/>
      <name val="Calibri"/>
      <family val="2"/>
      <scheme val="minor"/>
    </font>
    <font>
      <b/>
      <sz val="11"/>
      <name val="Calibri"/>
      <family val="2"/>
      <scheme val="minor"/>
    </font>
    <font>
      <sz val="8"/>
      <name val="Calibri"/>
      <family val="2"/>
      <scheme val="minor"/>
    </font>
    <font>
      <sz val="11"/>
      <color rgb="FF000000"/>
      <name val="Calibri"/>
      <family val="2"/>
    </font>
    <font>
      <sz val="11"/>
      <color theme="0"/>
      <name val="Calibri"/>
      <family val="2"/>
      <scheme val="minor"/>
    </font>
    <font>
      <b/>
      <sz val="16"/>
      <color theme="0"/>
      <name val="Calibri"/>
      <family val="2"/>
      <scheme val="minor"/>
    </font>
    <font>
      <b/>
      <sz val="20"/>
      <color theme="1"/>
      <name val="Calibri"/>
      <family val="2"/>
      <scheme val="minor"/>
    </font>
    <font>
      <b/>
      <sz val="11"/>
      <color theme="1"/>
      <name val="Calibri"/>
      <family val="2"/>
      <scheme val="minor"/>
    </font>
    <font>
      <sz val="11"/>
      <color theme="1"/>
      <name val="Calibri"/>
      <family val="2"/>
      <scheme val="minor"/>
    </font>
    <font>
      <i/>
      <sz val="11"/>
      <color theme="1"/>
      <name val="Calibri"/>
      <family val="2"/>
      <scheme val="minor"/>
    </font>
    <font>
      <b/>
      <sz val="36"/>
      <color theme="1"/>
      <name val="Calibri"/>
      <family val="2"/>
      <scheme val="minor"/>
    </font>
    <font>
      <b/>
      <sz val="18"/>
      <color theme="0"/>
      <name val="Calibri"/>
      <family val="2"/>
      <scheme val="minor"/>
    </font>
    <font>
      <b/>
      <sz val="16"/>
      <color rgb="FFFF0000"/>
      <name val="Calibri"/>
      <family val="2"/>
      <scheme val="minor"/>
    </font>
    <font>
      <b/>
      <sz val="12"/>
      <color theme="1"/>
      <name val="Calibri"/>
      <family val="2"/>
      <scheme val="minor"/>
    </font>
    <font>
      <i/>
      <sz val="10"/>
      <color theme="1"/>
      <name val="Calibri"/>
      <family val="2"/>
      <scheme val="minor"/>
    </font>
    <font>
      <sz val="11"/>
      <color rgb="FF000000"/>
      <name val="Calibri"/>
      <family val="2"/>
      <scheme val="minor"/>
    </font>
    <font>
      <i/>
      <sz val="11"/>
      <color rgb="FF000000"/>
      <name val="Calibri"/>
      <family val="2"/>
      <scheme val="minor"/>
    </font>
    <font>
      <sz val="11"/>
      <color theme="1"/>
      <name val="Arial"/>
      <family val="2"/>
    </font>
    <font>
      <b/>
      <sz val="16"/>
      <color rgb="FFC00000"/>
      <name val="Arial"/>
      <family val="2"/>
    </font>
    <font>
      <b/>
      <sz val="20"/>
      <color theme="0"/>
      <name val="Arial"/>
      <family val="2"/>
    </font>
    <font>
      <sz val="12"/>
      <color theme="1"/>
      <name val="Arial"/>
      <family val="2"/>
    </font>
    <font>
      <b/>
      <u/>
      <sz val="11"/>
      <color theme="1"/>
      <name val="Arial"/>
      <family val="2"/>
    </font>
    <font>
      <b/>
      <sz val="11"/>
      <color theme="1"/>
      <name val="Arial"/>
      <family val="2"/>
    </font>
    <font>
      <u/>
      <sz val="11"/>
      <color theme="1"/>
      <name val="Arial"/>
      <family val="2"/>
    </font>
    <font>
      <i/>
      <sz val="9"/>
      <color theme="1"/>
      <name val="Arial"/>
      <family val="2"/>
    </font>
    <font>
      <b/>
      <i/>
      <sz val="9"/>
      <color theme="1"/>
      <name val="Arial"/>
      <family val="2"/>
    </font>
    <font>
      <sz val="10"/>
      <name val="Arial"/>
      <family val="2"/>
    </font>
    <font>
      <u/>
      <sz val="10"/>
      <name val="Arial"/>
      <family val="2"/>
    </font>
    <font>
      <u/>
      <sz val="11"/>
      <color theme="10"/>
      <name val="Calibri"/>
      <family val="2"/>
      <scheme val="minor"/>
    </font>
    <font>
      <u/>
      <sz val="11"/>
      <color theme="10"/>
      <name val="Arial"/>
      <family val="2"/>
    </font>
    <font>
      <b/>
      <sz val="16"/>
      <color theme="0"/>
      <name val="Arial"/>
      <family val="2"/>
    </font>
    <font>
      <sz val="10"/>
      <color theme="1"/>
      <name val="Arial"/>
      <family val="2"/>
    </font>
    <font>
      <b/>
      <sz val="11"/>
      <color rgb="FF16365C"/>
      <name val="Arial"/>
      <family val="2"/>
    </font>
    <font>
      <b/>
      <sz val="11"/>
      <color theme="0"/>
      <name val="Arial"/>
      <family val="2"/>
    </font>
    <font>
      <sz val="11"/>
      <color theme="0"/>
      <name val="Arial"/>
      <family val="2"/>
    </font>
    <font>
      <b/>
      <sz val="11"/>
      <color rgb="FF92D050"/>
      <name val="Arial"/>
      <family val="2"/>
    </font>
    <font>
      <b/>
      <sz val="16"/>
      <color theme="1"/>
      <name val="Arial"/>
      <family val="2"/>
    </font>
    <font>
      <b/>
      <sz val="20"/>
      <color rgb="FFC00000"/>
      <name val="Arial"/>
      <family val="2"/>
    </font>
    <font>
      <b/>
      <u/>
      <sz val="20"/>
      <color rgb="FFC00000"/>
      <name val="Arial"/>
      <family val="2"/>
    </font>
    <font>
      <sz val="11"/>
      <name val="Arial"/>
      <family val="2"/>
    </font>
    <font>
      <sz val="11"/>
      <color rgb="FFFF0000"/>
      <name val="Arial"/>
      <family val="2"/>
    </font>
    <font>
      <sz val="11"/>
      <name val="Calibri"/>
      <family val="2"/>
      <scheme val="minor"/>
    </font>
    <font>
      <b/>
      <sz val="11"/>
      <name val="Arial"/>
      <family val="2"/>
    </font>
    <font>
      <sz val="10"/>
      <color theme="1"/>
      <name val="Calibri"/>
      <family val="2"/>
    </font>
    <font>
      <i/>
      <sz val="11"/>
      <color theme="0" tint="-0.499984740745262"/>
      <name val="Calibri"/>
      <family val="2"/>
      <scheme val="minor"/>
    </font>
    <font>
      <b/>
      <u/>
      <sz val="18"/>
      <color theme="0"/>
      <name val="Calibri"/>
      <family val="2"/>
      <scheme val="minor"/>
    </font>
    <font>
      <b/>
      <sz val="14"/>
      <color theme="1"/>
      <name val="Calibri"/>
      <family val="2"/>
      <scheme val="minor"/>
    </font>
    <font>
      <i/>
      <sz val="11"/>
      <color rgb="FF000000"/>
      <name val="Calibri"/>
      <family val="2"/>
    </font>
    <font>
      <i/>
      <u/>
      <sz val="11"/>
      <color rgb="FF000000"/>
      <name val="Calibri"/>
      <family val="2"/>
    </font>
    <font>
      <sz val="11"/>
      <color rgb="FF000000"/>
      <name val="Calibri"/>
      <scheme val="minor"/>
    </font>
    <font>
      <b/>
      <i/>
      <sz val="11"/>
      <color theme="1"/>
      <name val="Calibri"/>
      <family val="2"/>
      <scheme val="minor"/>
    </font>
    <font>
      <b/>
      <i/>
      <sz val="10"/>
      <name val="Calibri"/>
      <family val="2"/>
      <scheme val="minor"/>
    </font>
    <font>
      <sz val="8"/>
      <color rgb="FF000000"/>
      <name val="Segoe UI"/>
      <family val="2"/>
    </font>
  </fonts>
  <fills count="12">
    <fill>
      <patternFill patternType="none"/>
    </fill>
    <fill>
      <patternFill patternType="gray125"/>
    </fill>
    <fill>
      <patternFill patternType="solid">
        <fgColor theme="7"/>
        <bgColor indexed="64"/>
      </patternFill>
    </fill>
    <fill>
      <patternFill patternType="solid">
        <fgColor theme="0"/>
        <bgColor indexed="64"/>
      </patternFill>
    </fill>
    <fill>
      <patternFill patternType="solid">
        <fgColor rgb="FF16365C"/>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16365C"/>
        <bgColor theme="4" tint="0.79998168889431442"/>
      </patternFill>
    </fill>
    <fill>
      <patternFill patternType="solid">
        <fgColor theme="4" tint="-0.499984740745262"/>
        <bgColor indexed="64"/>
      </patternFill>
    </fill>
    <fill>
      <patternFill patternType="solid">
        <fgColor theme="4" tint="0.79998168889431442"/>
        <bgColor indexed="64"/>
      </patternFill>
    </fill>
    <fill>
      <patternFill patternType="lightUp"/>
    </fill>
    <fill>
      <patternFill patternType="solid">
        <fgColor theme="9" tint="0.39997558519241921"/>
        <bgColor indexed="64"/>
      </patternFill>
    </fill>
  </fills>
  <borders count="6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ck">
        <color theme="0"/>
      </left>
      <right/>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right>
      <top style="thin">
        <color auto="1"/>
      </top>
      <bottom style="thin">
        <color indexed="64"/>
      </bottom>
      <diagonal/>
    </border>
    <border>
      <left style="thin">
        <color theme="0"/>
      </left>
      <right style="thin">
        <color theme="0"/>
      </right>
      <top style="thin">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auto="1"/>
      </bottom>
      <diagonal/>
    </border>
    <border>
      <left style="thin">
        <color theme="0"/>
      </left>
      <right style="thin">
        <color indexed="64"/>
      </right>
      <top style="thin">
        <color auto="1"/>
      </top>
      <bottom style="thin">
        <color indexed="64"/>
      </bottom>
      <diagonal/>
    </border>
    <border>
      <left style="thin">
        <color indexed="64"/>
      </left>
      <right style="thin">
        <color theme="0"/>
      </right>
      <top style="thin">
        <color auto="1"/>
      </top>
      <bottom style="hair">
        <color theme="0"/>
      </bottom>
      <diagonal/>
    </border>
    <border>
      <left style="thin">
        <color theme="0"/>
      </left>
      <right style="thin">
        <color theme="0"/>
      </right>
      <top style="thin">
        <color auto="1"/>
      </top>
      <bottom style="hair">
        <color theme="0"/>
      </bottom>
      <diagonal/>
    </border>
    <border>
      <left style="thin">
        <color theme="0"/>
      </left>
      <right style="thin">
        <color indexed="64"/>
      </right>
      <top style="thin">
        <color auto="1"/>
      </top>
      <bottom style="hair">
        <color theme="0"/>
      </bottom>
      <diagonal/>
    </border>
    <border>
      <left style="thin">
        <color indexed="64"/>
      </left>
      <right style="thin">
        <color theme="0"/>
      </right>
      <top style="hair">
        <color theme="0"/>
      </top>
      <bottom style="thin">
        <color indexed="64"/>
      </bottom>
      <diagonal/>
    </border>
    <border>
      <left style="thin">
        <color theme="0"/>
      </left>
      <right style="thin">
        <color theme="0"/>
      </right>
      <top style="hair">
        <color theme="0"/>
      </top>
      <bottom style="thin">
        <color indexed="64"/>
      </bottom>
      <diagonal/>
    </border>
    <border>
      <left style="thin">
        <color theme="0"/>
      </left>
      <right style="thin">
        <color indexed="64"/>
      </right>
      <top style="hair">
        <color theme="0"/>
      </top>
      <bottom style="thin">
        <color indexed="64"/>
      </bottom>
      <diagonal/>
    </border>
    <border>
      <left style="thin">
        <color indexed="64"/>
      </left>
      <right style="thin">
        <color indexed="64"/>
      </right>
      <top/>
      <bottom style="hair">
        <color auto="1"/>
      </bottom>
      <diagonal/>
    </border>
    <border>
      <left style="thin">
        <color indexed="64"/>
      </left>
      <right/>
      <top/>
      <bottom/>
      <diagonal/>
    </border>
    <border>
      <left/>
      <right style="thin">
        <color theme="0"/>
      </right>
      <top style="thin">
        <color theme="0"/>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hair">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hair">
        <color theme="0" tint="-0.499984740745262"/>
      </right>
      <top style="thin">
        <color theme="0" tint="-0.499984740745262"/>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style="hair">
        <color theme="0" tint="-0.499984740745262"/>
      </left>
      <right/>
      <top style="thin">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top style="hair">
        <color theme="0" tint="-0.499984740745262"/>
      </top>
      <bottom style="thin">
        <color theme="0" tint="-0.499984740745262"/>
      </bottom>
      <diagonal/>
    </border>
    <border>
      <left style="thin">
        <color theme="0" tint="-0.499984740745262"/>
      </left>
      <right style="hair">
        <color theme="0" tint="-0.499984740745262"/>
      </right>
      <top/>
      <bottom style="hair">
        <color theme="0" tint="-0.499984740745262"/>
      </bottom>
      <diagonal/>
    </border>
    <border>
      <left style="hair">
        <color theme="0" tint="-0.499984740745262"/>
      </left>
      <right style="thin">
        <color theme="0" tint="-0.499984740745262"/>
      </right>
      <top/>
      <bottom style="hair">
        <color theme="0" tint="-0.499984740745262"/>
      </bottom>
      <diagonal/>
    </border>
    <border>
      <left style="thin">
        <color theme="0" tint="-0.499984740745262"/>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ck">
        <color theme="0"/>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4">
    <xf numFmtId="0" fontId="0" fillId="0" borderId="0"/>
    <xf numFmtId="44" fontId="9" fillId="0" borderId="0" applyFont="0" applyFill="0" applyBorder="0" applyAlignment="0" applyProtection="0"/>
    <xf numFmtId="43" fontId="9" fillId="0" borderId="0" applyFont="0" applyFill="0" applyBorder="0" applyAlignment="0" applyProtection="0"/>
    <xf numFmtId="0" fontId="29" fillId="0" borderId="0" applyNumberFormat="0" applyFill="0" applyBorder="0" applyAlignment="0" applyProtection="0"/>
  </cellStyleXfs>
  <cellXfs count="230">
    <xf numFmtId="0" fontId="0" fillId="0" borderId="0" xfId="0"/>
    <xf numFmtId="0" fontId="18" fillId="3" borderId="0" xfId="0" applyFont="1" applyFill="1"/>
    <xf numFmtId="0" fontId="21" fillId="3" borderId="0" xfId="0" applyFont="1" applyFill="1" applyAlignment="1">
      <alignment horizontal="left" vertical="center"/>
    </xf>
    <xf numFmtId="0" fontId="18" fillId="5" borderId="6" xfId="0" applyFont="1" applyFill="1" applyBorder="1" applyAlignment="1" applyProtection="1">
      <alignment horizontal="left"/>
      <protection locked="0"/>
    </xf>
    <xf numFmtId="0" fontId="21" fillId="3" borderId="0" xfId="0" applyFont="1" applyFill="1" applyAlignment="1">
      <alignment horizontal="center" vertical="center"/>
    </xf>
    <xf numFmtId="0" fontId="21" fillId="3" borderId="0" xfId="0" applyFont="1" applyFill="1" applyAlignment="1">
      <alignment horizontal="left" vertical="center" wrapText="1"/>
    </xf>
    <xf numFmtId="0" fontId="18" fillId="3" borderId="0" xfId="0" applyFont="1" applyFill="1" applyAlignment="1">
      <alignment horizontal="left"/>
    </xf>
    <xf numFmtId="0" fontId="18" fillId="3" borderId="0" xfId="0" applyFont="1" applyFill="1" applyAlignment="1">
      <alignment horizontal="left" wrapText="1"/>
    </xf>
    <xf numFmtId="0" fontId="25" fillId="3" borderId="0" xfId="0" applyFont="1" applyFill="1"/>
    <xf numFmtId="0" fontId="18" fillId="3" borderId="0" xfId="0" applyFont="1" applyFill="1" applyAlignment="1">
      <alignment horizontal="left" vertical="center" indent="15"/>
    </xf>
    <xf numFmtId="0" fontId="21" fillId="3" borderId="0" xfId="0" applyFont="1" applyFill="1" applyAlignment="1">
      <alignment horizontal="right" vertical="center"/>
    </xf>
    <xf numFmtId="14" fontId="18" fillId="5" borderId="6" xfId="0" applyNumberFormat="1" applyFont="1" applyFill="1" applyBorder="1" applyAlignment="1" applyProtection="1">
      <alignment horizontal="center"/>
      <protection locked="0"/>
    </xf>
    <xf numFmtId="0" fontId="30" fillId="3" borderId="0" xfId="3" applyFont="1" applyFill="1" applyAlignment="1">
      <alignment horizontal="left" vertical="center" indent="15"/>
    </xf>
    <xf numFmtId="14" fontId="18" fillId="3" borderId="0" xfId="0" applyNumberFormat="1" applyFont="1" applyFill="1" applyAlignment="1" applyProtection="1">
      <alignment horizontal="center"/>
      <protection locked="0"/>
    </xf>
    <xf numFmtId="0" fontId="32" fillId="3" borderId="0" xfId="0" applyFont="1" applyFill="1"/>
    <xf numFmtId="0" fontId="31" fillId="0" borderId="0" xfId="0" applyFont="1" applyAlignment="1">
      <alignment horizontal="left" vertical="center"/>
    </xf>
    <xf numFmtId="0" fontId="32" fillId="0" borderId="0" xfId="0" applyFont="1"/>
    <xf numFmtId="0" fontId="18" fillId="3" borderId="0" xfId="0" applyFont="1" applyFill="1" applyAlignment="1">
      <alignment vertical="center"/>
    </xf>
    <xf numFmtId="0" fontId="33" fillId="3" borderId="0" xfId="0" applyFont="1" applyFill="1" applyAlignment="1">
      <alignment horizontal="center" vertical="center"/>
    </xf>
    <xf numFmtId="0" fontId="23" fillId="3" borderId="0" xfId="0" applyFont="1" applyFill="1" applyAlignment="1">
      <alignment vertical="center"/>
    </xf>
    <xf numFmtId="0" fontId="18" fillId="3" borderId="0" xfId="0" applyFont="1" applyFill="1" applyAlignment="1">
      <alignment horizontal="right" vertical="center"/>
    </xf>
    <xf numFmtId="0" fontId="18" fillId="3" borderId="0" xfId="0" applyFont="1" applyFill="1" applyAlignment="1">
      <alignment horizontal="left" vertical="center"/>
    </xf>
    <xf numFmtId="0" fontId="34" fillId="4" borderId="11" xfId="0" applyFont="1" applyFill="1" applyBorder="1" applyAlignment="1">
      <alignment horizontal="center" vertical="center"/>
    </xf>
    <xf numFmtId="0" fontId="34" fillId="4" borderId="12" xfId="0" applyFont="1" applyFill="1" applyBorder="1" applyAlignment="1">
      <alignment horizontal="center" vertical="center"/>
    </xf>
    <xf numFmtId="0" fontId="18" fillId="0" borderId="13" xfId="0" applyFont="1" applyBorder="1" applyAlignment="1">
      <alignment vertical="center"/>
    </xf>
    <xf numFmtId="0" fontId="18" fillId="0" borderId="13" xfId="0" applyFont="1" applyBorder="1" applyAlignment="1">
      <alignment horizontal="center" vertical="center"/>
    </xf>
    <xf numFmtId="165" fontId="18" fillId="5" borderId="13" xfId="2" applyNumberFormat="1" applyFont="1" applyFill="1" applyBorder="1" applyAlignment="1" applyProtection="1">
      <alignment horizontal="right" vertical="center"/>
      <protection locked="0"/>
    </xf>
    <xf numFmtId="0" fontId="18" fillId="0" borderId="14" xfId="0" applyFont="1" applyBorder="1" applyAlignment="1">
      <alignment vertical="center"/>
    </xf>
    <xf numFmtId="0" fontId="18" fillId="0" borderId="14" xfId="0" applyFont="1" applyBorder="1" applyAlignment="1">
      <alignment horizontal="center" vertical="center"/>
    </xf>
    <xf numFmtId="165" fontId="18" fillId="5" borderId="14" xfId="2" applyNumberFormat="1" applyFont="1" applyFill="1" applyBorder="1" applyAlignment="1" applyProtection="1">
      <alignment horizontal="right" vertical="center"/>
      <protection locked="0"/>
    </xf>
    <xf numFmtId="0" fontId="35" fillId="3" borderId="0" xfId="0" applyFont="1" applyFill="1" applyAlignment="1">
      <alignment vertical="center"/>
    </xf>
    <xf numFmtId="0" fontId="18" fillId="0" borderId="15" xfId="0" applyFont="1" applyBorder="1" applyAlignment="1">
      <alignment vertical="center"/>
    </xf>
    <xf numFmtId="0" fontId="18" fillId="0" borderId="15" xfId="0" applyFont="1" applyBorder="1" applyAlignment="1">
      <alignment horizontal="center" vertical="center"/>
    </xf>
    <xf numFmtId="165" fontId="18" fillId="5" borderId="15" xfId="2" applyNumberFormat="1" applyFont="1" applyFill="1" applyBorder="1" applyAlignment="1" applyProtection="1">
      <alignment horizontal="right" vertical="center"/>
      <protection locked="0"/>
    </xf>
    <xf numFmtId="0" fontId="34" fillId="4" borderId="11" xfId="0" applyFont="1" applyFill="1" applyBorder="1" applyAlignment="1">
      <alignment vertical="center"/>
    </xf>
    <xf numFmtId="165" fontId="34" fillId="4" borderId="16" xfId="2" applyNumberFormat="1" applyFont="1" applyFill="1" applyBorder="1" applyAlignment="1" applyProtection="1">
      <alignment horizontal="right" vertical="center"/>
    </xf>
    <xf numFmtId="0" fontId="35" fillId="3" borderId="0" xfId="0" applyFont="1" applyFill="1" applyAlignment="1" applyProtection="1">
      <alignment vertical="center"/>
      <protection locked="0"/>
    </xf>
    <xf numFmtId="0" fontId="18" fillId="3" borderId="0" xfId="0" applyFont="1" applyFill="1" applyProtection="1">
      <protection locked="0"/>
    </xf>
    <xf numFmtId="0" fontId="35" fillId="3" borderId="0" xfId="0" applyFont="1" applyFill="1" applyProtection="1">
      <protection locked="0"/>
    </xf>
    <xf numFmtId="0" fontId="34" fillId="4" borderId="16" xfId="0" applyFont="1" applyFill="1" applyBorder="1" applyAlignment="1">
      <alignment horizontal="center" vertical="center"/>
    </xf>
    <xf numFmtId="0" fontId="18" fillId="3" borderId="0" xfId="0" applyFont="1" applyFill="1" applyAlignment="1">
      <alignment vertical="center" wrapText="1"/>
    </xf>
    <xf numFmtId="0" fontId="18" fillId="3" borderId="13" xfId="0" applyFont="1" applyFill="1" applyBorder="1" applyAlignment="1">
      <alignment vertical="center" wrapText="1"/>
    </xf>
    <xf numFmtId="0" fontId="18" fillId="3" borderId="13" xfId="0" applyFont="1" applyFill="1" applyBorder="1" applyAlignment="1">
      <alignment horizontal="center" vertical="center" wrapText="1"/>
    </xf>
    <xf numFmtId="165" fontId="18" fillId="5" borderId="13" xfId="2" applyNumberFormat="1" applyFont="1" applyFill="1" applyBorder="1" applyAlignment="1" applyProtection="1">
      <alignment horizontal="right" vertical="center" wrapText="1"/>
      <protection locked="0"/>
    </xf>
    <xf numFmtId="0" fontId="18" fillId="3" borderId="14" xfId="0" applyFont="1" applyFill="1" applyBorder="1" applyAlignment="1">
      <alignment vertical="center" wrapText="1"/>
    </xf>
    <xf numFmtId="0" fontId="18" fillId="3" borderId="14" xfId="0" applyFont="1" applyFill="1" applyBorder="1" applyAlignment="1">
      <alignment horizontal="center" vertical="center" wrapText="1"/>
    </xf>
    <xf numFmtId="165" fontId="18" fillId="5" borderId="14" xfId="2" applyNumberFormat="1" applyFont="1" applyFill="1" applyBorder="1" applyAlignment="1" applyProtection="1">
      <alignment horizontal="right" vertical="center" wrapText="1"/>
      <protection locked="0"/>
    </xf>
    <xf numFmtId="0" fontId="18" fillId="3" borderId="15" xfId="0" applyFont="1" applyFill="1" applyBorder="1" applyAlignment="1">
      <alignment vertical="center" wrapText="1"/>
    </xf>
    <xf numFmtId="0" fontId="18" fillId="3" borderId="15" xfId="0" applyFont="1" applyFill="1" applyBorder="1" applyAlignment="1">
      <alignment horizontal="center" vertical="center" wrapText="1"/>
    </xf>
    <xf numFmtId="165" fontId="18" fillId="5" borderId="15" xfId="2" applyNumberFormat="1" applyFont="1" applyFill="1" applyBorder="1" applyAlignment="1" applyProtection="1">
      <alignment horizontal="right" vertical="center" wrapText="1"/>
      <protection locked="0"/>
    </xf>
    <xf numFmtId="0" fontId="34" fillId="4" borderId="17" xfId="0" applyFont="1" applyFill="1" applyBorder="1" applyAlignment="1">
      <alignment vertical="center" wrapText="1"/>
    </xf>
    <xf numFmtId="0" fontId="34" fillId="4" borderId="18" xfId="0" applyFont="1" applyFill="1" applyBorder="1" applyAlignment="1">
      <alignment horizontal="center" vertical="center" wrapText="1"/>
    </xf>
    <xf numFmtId="165" fontId="34" fillId="4" borderId="18" xfId="2" applyNumberFormat="1" applyFont="1" applyFill="1" applyBorder="1" applyAlignment="1" applyProtection="1">
      <alignment horizontal="right" vertical="center" wrapText="1"/>
    </xf>
    <xf numFmtId="165" fontId="34" fillId="4" borderId="19" xfId="2" applyNumberFormat="1" applyFont="1" applyFill="1" applyBorder="1" applyAlignment="1" applyProtection="1">
      <alignment horizontal="right" vertical="center" wrapText="1"/>
    </xf>
    <xf numFmtId="0" fontId="34" fillId="4" borderId="20" xfId="0" applyFont="1" applyFill="1" applyBorder="1" applyAlignment="1">
      <alignment vertical="center" wrapText="1"/>
    </xf>
    <xf numFmtId="0" fontId="34" fillId="4" borderId="21" xfId="0" applyFont="1" applyFill="1" applyBorder="1" applyAlignment="1">
      <alignment horizontal="center" vertical="center" wrapText="1"/>
    </xf>
    <xf numFmtId="166" fontId="36" fillId="4" borderId="21" xfId="2" applyNumberFormat="1" applyFont="1" applyFill="1" applyBorder="1" applyAlignment="1" applyProtection="1">
      <alignment horizontal="center" vertical="center" wrapText="1"/>
    </xf>
    <xf numFmtId="166" fontId="36" fillId="4" borderId="22" xfId="2" applyNumberFormat="1" applyFont="1" applyFill="1" applyBorder="1" applyAlignment="1" applyProtection="1">
      <alignment horizontal="center" vertical="center" wrapText="1"/>
    </xf>
    <xf numFmtId="0" fontId="18" fillId="3" borderId="23" xfId="0" applyFont="1" applyFill="1" applyBorder="1" applyAlignment="1">
      <alignment vertical="center" wrapText="1"/>
    </xf>
    <xf numFmtId="0" fontId="18" fillId="3" borderId="23" xfId="0" applyFont="1" applyFill="1" applyBorder="1" applyAlignment="1">
      <alignment horizontal="center" vertical="center" wrapText="1"/>
    </xf>
    <xf numFmtId="165" fontId="18" fillId="5" borderId="23" xfId="2" applyNumberFormat="1" applyFont="1" applyFill="1" applyBorder="1" applyAlignment="1" applyProtection="1">
      <alignment horizontal="right" vertical="center" wrapText="1"/>
      <protection locked="0"/>
    </xf>
    <xf numFmtId="0" fontId="18" fillId="0" borderId="0" xfId="0" applyFont="1"/>
    <xf numFmtId="0" fontId="18" fillId="0" borderId="24" xfId="0" applyFont="1" applyBorder="1"/>
    <xf numFmtId="0" fontId="18" fillId="0" borderId="0" xfId="0" applyFont="1" applyAlignment="1">
      <alignment vertical="center"/>
    </xf>
    <xf numFmtId="0" fontId="18" fillId="0" borderId="0" xfId="0" applyFont="1" applyAlignment="1">
      <alignment horizontal="left" vertical="center"/>
    </xf>
    <xf numFmtId="0" fontId="18" fillId="0" borderId="0" xfId="0" applyFont="1" applyAlignment="1">
      <alignment vertical="center" wrapText="1"/>
    </xf>
    <xf numFmtId="0" fontId="18" fillId="0" borderId="25" xfId="0" applyFont="1" applyBorder="1" applyAlignment="1">
      <alignment vertical="center"/>
    </xf>
    <xf numFmtId="0" fontId="23" fillId="0" borderId="0" xfId="0" applyFont="1"/>
    <xf numFmtId="0" fontId="18" fillId="0" borderId="0" xfId="0" applyFont="1" applyAlignment="1">
      <alignment wrapText="1"/>
    </xf>
    <xf numFmtId="0" fontId="29" fillId="0" borderId="0" xfId="3" quotePrefix="1" applyFill="1" applyAlignment="1" applyProtection="1">
      <alignment horizontal="left" indent="2"/>
    </xf>
    <xf numFmtId="0" fontId="0" fillId="0" borderId="0" xfId="0" applyAlignment="1">
      <alignment vertical="center"/>
    </xf>
    <xf numFmtId="0" fontId="12" fillId="8" borderId="0" xfId="0" applyFont="1" applyFill="1" applyAlignment="1">
      <alignment vertical="center"/>
    </xf>
    <xf numFmtId="0" fontId="6" fillId="8" borderId="0" xfId="0" applyFont="1" applyFill="1" applyAlignment="1">
      <alignment vertical="center"/>
    </xf>
    <xf numFmtId="0" fontId="0" fillId="0" borderId="26" xfId="0" applyBorder="1"/>
    <xf numFmtId="0" fontId="0" fillId="5" borderId="26" xfId="0" applyFill="1" applyBorder="1" applyAlignment="1" applyProtection="1">
      <alignment horizontal="center"/>
      <protection locked="0"/>
    </xf>
    <xf numFmtId="0" fontId="41" fillId="0" borderId="24" xfId="0" applyFont="1" applyBorder="1"/>
    <xf numFmtId="0" fontId="42" fillId="5" borderId="26" xfId="0" applyFont="1" applyFill="1" applyBorder="1" applyAlignment="1" applyProtection="1">
      <alignment horizontal="center" vertical="center"/>
      <protection locked="0"/>
    </xf>
    <xf numFmtId="0" fontId="41" fillId="0" borderId="0" xfId="0" applyFont="1"/>
    <xf numFmtId="0" fontId="41" fillId="0" borderId="0" xfId="0" quotePrefix="1" applyFont="1" applyAlignment="1">
      <alignment vertical="center" wrapText="1"/>
    </xf>
    <xf numFmtId="0" fontId="40" fillId="0" borderId="0" xfId="0" applyFont="1" applyAlignment="1">
      <alignment horizontal="left" vertical="center" wrapText="1"/>
    </xf>
    <xf numFmtId="0" fontId="8" fillId="0" borderId="0" xfId="0" applyFont="1" applyAlignment="1">
      <alignment vertical="center" wrapText="1"/>
    </xf>
    <xf numFmtId="0" fontId="8" fillId="9" borderId="27" xfId="0" applyFont="1" applyFill="1" applyBorder="1" applyAlignment="1">
      <alignment horizontal="center" vertical="center" wrapText="1"/>
    </xf>
    <xf numFmtId="0" fontId="8" fillId="9" borderId="28" xfId="0" applyFont="1" applyFill="1" applyBorder="1" applyAlignment="1">
      <alignment horizontal="center" vertical="center" wrapText="1"/>
    </xf>
    <xf numFmtId="0" fontId="8" fillId="9" borderId="29" xfId="0" applyFont="1" applyFill="1" applyBorder="1" applyAlignment="1">
      <alignment horizontal="center" vertical="center" wrapText="1"/>
    </xf>
    <xf numFmtId="0" fontId="0" fillId="5" borderId="31" xfId="0" applyFill="1" applyBorder="1" applyProtection="1">
      <protection locked="0"/>
    </xf>
    <xf numFmtId="0" fontId="0" fillId="5" borderId="32" xfId="0" applyFill="1" applyBorder="1" applyProtection="1">
      <protection locked="0"/>
    </xf>
    <xf numFmtId="0" fontId="0" fillId="5" borderId="30" xfId="0" applyFill="1" applyBorder="1" applyProtection="1">
      <protection locked="0"/>
    </xf>
    <xf numFmtId="44" fontId="0" fillId="5" borderId="31" xfId="1" applyFont="1" applyFill="1" applyBorder="1" applyProtection="1">
      <protection locked="0"/>
    </xf>
    <xf numFmtId="44" fontId="0" fillId="0" borderId="32" xfId="1" applyFont="1" applyBorder="1" applyProtection="1"/>
    <xf numFmtId="44" fontId="0" fillId="5" borderId="30" xfId="1" applyFont="1" applyFill="1" applyBorder="1" applyProtection="1">
      <protection locked="0"/>
    </xf>
    <xf numFmtId="44" fontId="0" fillId="0" borderId="31" xfId="0" applyNumberFormat="1" applyBorder="1"/>
    <xf numFmtId="44" fontId="0" fillId="0" borderId="32" xfId="0" applyNumberFormat="1" applyBorder="1"/>
    <xf numFmtId="0" fontId="0" fillId="5" borderId="34" xfId="0" applyFill="1" applyBorder="1" applyProtection="1">
      <protection locked="0"/>
    </xf>
    <xf numFmtId="0" fontId="0" fillId="5" borderId="35" xfId="0" applyFill="1" applyBorder="1" applyProtection="1">
      <protection locked="0"/>
    </xf>
    <xf numFmtId="0" fontId="0" fillId="5" borderId="33" xfId="0" applyFill="1" applyBorder="1" applyProtection="1">
      <protection locked="0"/>
    </xf>
    <xf numFmtId="44" fontId="0" fillId="5" borderId="34" xfId="1" applyFont="1" applyFill="1" applyBorder="1" applyProtection="1">
      <protection locked="0"/>
    </xf>
    <xf numFmtId="44" fontId="0" fillId="0" borderId="35" xfId="1" applyFont="1" applyBorder="1" applyProtection="1"/>
    <xf numFmtId="44" fontId="0" fillId="5" borderId="33" xfId="1" applyFont="1" applyFill="1" applyBorder="1" applyProtection="1">
      <protection locked="0"/>
    </xf>
    <xf numFmtId="44" fontId="0" fillId="0" borderId="34" xfId="0" applyNumberFormat="1" applyBorder="1"/>
    <xf numFmtId="44" fontId="0" fillId="0" borderId="35" xfId="0" applyNumberFormat="1" applyBorder="1"/>
    <xf numFmtId="0" fontId="45" fillId="0" borderId="34" xfId="0" applyFont="1" applyBorder="1"/>
    <xf numFmtId="0" fontId="0" fillId="0" borderId="34" xfId="0" applyBorder="1"/>
    <xf numFmtId="0" fontId="0" fillId="0" borderId="35" xfId="0" applyBorder="1"/>
    <xf numFmtId="0" fontId="0" fillId="0" borderId="33" xfId="0" applyBorder="1"/>
    <xf numFmtId="44" fontId="0" fillId="0" borderId="34" xfId="1" applyFont="1" applyBorder="1" applyProtection="1"/>
    <xf numFmtId="44" fontId="0" fillId="0" borderId="33" xfId="1" applyFont="1" applyBorder="1" applyProtection="1"/>
    <xf numFmtId="0" fontId="8" fillId="6" borderId="37" xfId="0" applyFont="1" applyFill="1" applyBorder="1"/>
    <xf numFmtId="0" fontId="8" fillId="6" borderId="38" xfId="0" applyFont="1" applyFill="1" applyBorder="1"/>
    <xf numFmtId="0" fontId="8" fillId="6" borderId="36" xfId="0" applyFont="1" applyFill="1" applyBorder="1"/>
    <xf numFmtId="44" fontId="8" fillId="6" borderId="37" xfId="1" applyFont="1" applyFill="1" applyBorder="1" applyProtection="1"/>
    <xf numFmtId="44" fontId="8" fillId="6" borderId="38" xfId="1" applyFont="1" applyFill="1" applyBorder="1" applyProtection="1"/>
    <xf numFmtId="44" fontId="8" fillId="6" borderId="36" xfId="1" applyFont="1" applyFill="1" applyBorder="1" applyProtection="1"/>
    <xf numFmtId="0" fontId="14" fillId="9" borderId="39" xfId="0" applyFont="1" applyFill="1" applyBorder="1"/>
    <xf numFmtId="0" fontId="14" fillId="9" borderId="40" xfId="0" applyFont="1" applyFill="1" applyBorder="1"/>
    <xf numFmtId="0" fontId="14" fillId="9" borderId="41" xfId="0" applyFont="1" applyFill="1" applyBorder="1"/>
    <xf numFmtId="44" fontId="14" fillId="9" borderId="41" xfId="0" applyNumberFormat="1" applyFont="1" applyFill="1" applyBorder="1"/>
    <xf numFmtId="0" fontId="2" fillId="0" borderId="26" xfId="0" applyFont="1" applyBorder="1" applyAlignment="1">
      <alignment horizontal="center" vertical="center"/>
    </xf>
    <xf numFmtId="0" fontId="14" fillId="9" borderId="42" xfId="0" applyFont="1" applyFill="1" applyBorder="1"/>
    <xf numFmtId="0" fontId="14" fillId="9" borderId="29" xfId="0" applyFont="1" applyFill="1" applyBorder="1"/>
    <xf numFmtId="0" fontId="8" fillId="9" borderId="43" xfId="0" applyFont="1" applyFill="1" applyBorder="1" applyAlignment="1">
      <alignment horizontal="center" vertical="center" wrapText="1"/>
    </xf>
    <xf numFmtId="2" fontId="0" fillId="5" borderId="44" xfId="1" applyNumberFormat="1" applyFont="1" applyFill="1" applyBorder="1" applyProtection="1">
      <protection locked="0"/>
    </xf>
    <xf numFmtId="2" fontId="0" fillId="5" borderId="45" xfId="1" applyNumberFormat="1" applyFont="1" applyFill="1" applyBorder="1" applyProtection="1">
      <protection locked="0"/>
    </xf>
    <xf numFmtId="44" fontId="0" fillId="0" borderId="46" xfId="0" applyNumberFormat="1" applyBorder="1"/>
    <xf numFmtId="2" fontId="0" fillId="0" borderId="45" xfId="1" applyNumberFormat="1" applyFont="1" applyBorder="1" applyProtection="1"/>
    <xf numFmtId="2" fontId="8" fillId="6" borderId="47" xfId="1" applyNumberFormat="1" applyFont="1" applyFill="1" applyBorder="1" applyProtection="1"/>
    <xf numFmtId="0" fontId="0" fillId="5" borderId="46" xfId="0" applyFill="1" applyBorder="1" applyProtection="1">
      <protection locked="0"/>
    </xf>
    <xf numFmtId="0" fontId="0" fillId="5" borderId="49" xfId="0" applyFill="1" applyBorder="1" applyProtection="1">
      <protection locked="0"/>
    </xf>
    <xf numFmtId="2" fontId="14" fillId="9" borderId="40" xfId="0" applyNumberFormat="1" applyFont="1" applyFill="1" applyBorder="1"/>
    <xf numFmtId="44" fontId="0" fillId="10" borderId="30" xfId="1" applyFont="1" applyFill="1" applyBorder="1" applyProtection="1"/>
    <xf numFmtId="44" fontId="0" fillId="10" borderId="33" xfId="1" applyFont="1" applyFill="1" applyBorder="1" applyProtection="1"/>
    <xf numFmtId="0" fontId="8" fillId="9" borderId="39" xfId="0" applyFont="1" applyFill="1" applyBorder="1" applyAlignment="1">
      <alignment horizontal="center" vertical="center" wrapText="1"/>
    </xf>
    <xf numFmtId="0" fontId="8" fillId="9" borderId="41" xfId="0" applyFont="1" applyFill="1" applyBorder="1" applyAlignment="1">
      <alignment horizontal="center" vertical="center" wrapText="1"/>
    </xf>
    <xf numFmtId="0" fontId="8" fillId="9" borderId="26" xfId="0" applyFont="1" applyFill="1" applyBorder="1" applyAlignment="1">
      <alignment horizontal="center" vertical="center" wrapText="1"/>
    </xf>
    <xf numFmtId="0" fontId="0" fillId="0" borderId="50" xfId="0" applyBorder="1"/>
    <xf numFmtId="0" fontId="0" fillId="0" borderId="51" xfId="0" applyBorder="1"/>
    <xf numFmtId="44" fontId="8" fillId="0" borderId="52" xfId="1" applyFont="1" applyBorder="1" applyProtection="1"/>
    <xf numFmtId="44" fontId="8" fillId="5" borderId="52" xfId="1" applyFont="1" applyFill="1" applyBorder="1" applyProtection="1">
      <protection locked="0"/>
    </xf>
    <xf numFmtId="0" fontId="0" fillId="0" borderId="53" xfId="0" applyBorder="1"/>
    <xf numFmtId="0" fontId="0" fillId="0" borderId="54" xfId="0" applyBorder="1"/>
    <xf numFmtId="44" fontId="8" fillId="0" borderId="55" xfId="1" applyFont="1" applyBorder="1" applyProtection="1"/>
    <xf numFmtId="44" fontId="8" fillId="5" borderId="55" xfId="1" applyFont="1" applyFill="1" applyBorder="1" applyProtection="1">
      <protection locked="0"/>
    </xf>
    <xf numFmtId="0" fontId="8" fillId="9" borderId="39" xfId="0" applyFont="1" applyFill="1" applyBorder="1"/>
    <xf numFmtId="0" fontId="8" fillId="9" borderId="41" xfId="0" applyFont="1" applyFill="1" applyBorder="1"/>
    <xf numFmtId="44" fontId="8" fillId="9" borderId="26" xfId="1" applyFont="1" applyFill="1" applyBorder="1" applyProtection="1"/>
    <xf numFmtId="0" fontId="47" fillId="0" borderId="0" xfId="0" applyFont="1"/>
    <xf numFmtId="44" fontId="47" fillId="0" borderId="26" xfId="1" applyFont="1" applyFill="1" applyBorder="1" applyProtection="1"/>
    <xf numFmtId="0" fontId="0" fillId="0" borderId="0" xfId="0" applyAlignment="1">
      <alignment horizontal="left" wrapText="1"/>
    </xf>
    <xf numFmtId="0" fontId="8" fillId="9" borderId="26" xfId="0" applyFont="1" applyFill="1" applyBorder="1" applyAlignment="1">
      <alignment horizontal="center"/>
    </xf>
    <xf numFmtId="0" fontId="0" fillId="0" borderId="52" xfId="0" applyBorder="1"/>
    <xf numFmtId="44" fontId="0" fillId="0" borderId="52" xfId="1" applyFont="1" applyBorder="1" applyProtection="1"/>
    <xf numFmtId="0" fontId="0" fillId="5" borderId="55" xfId="0" applyFill="1" applyBorder="1" applyProtection="1">
      <protection locked="0"/>
    </xf>
    <xf numFmtId="44" fontId="0" fillId="5" borderId="55" xfId="1" applyFont="1" applyFill="1" applyBorder="1" applyProtection="1">
      <protection locked="0"/>
    </xf>
    <xf numFmtId="0" fontId="8" fillId="6" borderId="56" xfId="0" applyFont="1" applyFill="1" applyBorder="1"/>
    <xf numFmtId="44" fontId="8" fillId="6" borderId="56" xfId="1" applyFont="1" applyFill="1" applyBorder="1" applyProtection="1"/>
    <xf numFmtId="0" fontId="0" fillId="5" borderId="52" xfId="0" applyFill="1" applyBorder="1" applyProtection="1">
      <protection locked="0"/>
    </xf>
    <xf numFmtId="44" fontId="0" fillId="5" borderId="52" xfId="1" applyFont="1" applyFill="1" applyBorder="1" applyProtection="1">
      <protection locked="0"/>
    </xf>
    <xf numFmtId="44" fontId="0" fillId="0" borderId="52" xfId="1" applyFont="1" applyFill="1" applyBorder="1" applyProtection="1"/>
    <xf numFmtId="0" fontId="0" fillId="0" borderId="2" xfId="0" applyBorder="1" applyAlignment="1" applyProtection="1">
      <alignment horizontal="center" vertical="center" wrapText="1"/>
      <protection locked="0"/>
    </xf>
    <xf numFmtId="14" fontId="0" fillId="0" borderId="2" xfId="0" applyNumberFormat="1" applyBorder="1" applyAlignment="1" applyProtection="1">
      <alignment horizontal="center" vertical="center" wrapText="1"/>
      <protection locked="0"/>
    </xf>
    <xf numFmtId="167" fontId="0" fillId="0" borderId="2" xfId="0" applyNumberFormat="1" applyBorder="1" applyAlignment="1" applyProtection="1">
      <alignment horizontal="center" vertical="center" wrapText="1"/>
      <protection locked="0"/>
    </xf>
    <xf numFmtId="3" fontId="0" fillId="0" borderId="2" xfId="0" applyNumberFormat="1" applyBorder="1" applyAlignment="1" applyProtection="1">
      <alignment horizontal="center" vertical="center" wrapText="1"/>
      <protection locked="0"/>
    </xf>
    <xf numFmtId="1" fontId="0" fillId="0" borderId="2" xfId="0" quotePrefix="1" applyNumberForma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44" fontId="5" fillId="0" borderId="0" xfId="0" applyNumberFormat="1" applyFont="1"/>
    <xf numFmtId="0" fontId="0" fillId="11" borderId="5"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64" xfId="0" applyFill="1" applyBorder="1" applyAlignment="1" applyProtection="1">
      <alignment horizontal="center" vertical="center" wrapText="1"/>
      <protection locked="0"/>
    </xf>
    <xf numFmtId="0" fontId="51" fillId="0" borderId="57" xfId="0" applyFont="1" applyBorder="1" applyAlignment="1">
      <alignment horizontal="center" vertical="center" wrapText="1"/>
    </xf>
    <xf numFmtId="0" fontId="10" fillId="0" borderId="58" xfId="0" applyFont="1" applyBorder="1" applyAlignment="1">
      <alignment horizontal="left" vertical="center" wrapText="1"/>
    </xf>
    <xf numFmtId="0" fontId="10" fillId="0" borderId="3" xfId="0" applyFont="1" applyBorder="1" applyAlignment="1">
      <alignment horizontal="left" vertical="center" wrapText="1"/>
    </xf>
    <xf numFmtId="3" fontId="10" fillId="0" borderId="3" xfId="0" applyNumberFormat="1" applyFont="1" applyBorder="1" applyAlignment="1">
      <alignment horizontal="left" vertical="center" wrapText="1"/>
    </xf>
    <xf numFmtId="0" fontId="10" fillId="0" borderId="60" xfId="0" applyFont="1" applyBorder="1" applyAlignment="1">
      <alignment horizontal="left" vertical="center" wrapText="1"/>
    </xf>
    <xf numFmtId="0" fontId="0" fillId="0" borderId="0" xfId="0" applyAlignment="1">
      <alignment horizontal="center" vertical="center" wrapText="1"/>
    </xf>
    <xf numFmtId="3" fontId="0" fillId="0" borderId="0" xfId="0" applyNumberFormat="1" applyAlignment="1">
      <alignment horizontal="center" vertical="center" wrapText="1"/>
    </xf>
    <xf numFmtId="164" fontId="0" fillId="0" borderId="0" xfId="0" applyNumberFormat="1" applyAlignment="1">
      <alignment horizontal="center" vertical="center" wrapText="1"/>
    </xf>
    <xf numFmtId="0" fontId="10" fillId="0" borderId="0" xfId="0" applyFont="1" applyAlignment="1">
      <alignment horizontal="left" vertical="center" wrapText="1"/>
    </xf>
    <xf numFmtId="0" fontId="0" fillId="0" borderId="0" xfId="0" applyAlignment="1">
      <alignment horizontal="left" vertical="center" wrapText="1"/>
    </xf>
    <xf numFmtId="0" fontId="10" fillId="0" borderId="0" xfId="0" quotePrefix="1" applyFont="1" applyAlignment="1">
      <alignment horizontal="left" vertical="center" wrapText="1"/>
    </xf>
    <xf numFmtId="3" fontId="2"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3" fontId="0" fillId="2" borderId="2" xfId="0" applyNumberFormat="1" applyFill="1" applyBorder="1" applyAlignment="1">
      <alignment horizontal="center" vertical="center" wrapText="1"/>
    </xf>
    <xf numFmtId="0" fontId="0" fillId="2" borderId="2" xfId="0" applyFill="1" applyBorder="1" applyAlignment="1">
      <alignment horizontal="center" vertical="center" wrapText="1"/>
    </xf>
    <xf numFmtId="44" fontId="0" fillId="2" borderId="2" xfId="0" applyNumberFormat="1" applyFill="1" applyBorder="1" applyAlignment="1">
      <alignment horizontal="center" vertical="center" wrapText="1"/>
    </xf>
    <xf numFmtId="1" fontId="0" fillId="2" borderId="2" xfId="0" quotePrefix="1" applyNumberFormat="1" applyFill="1" applyBorder="1" applyAlignment="1">
      <alignment horizontal="center" vertical="center" wrapText="1"/>
    </xf>
    <xf numFmtId="0" fontId="11"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0" fillId="0" borderId="0" xfId="0" quotePrefix="1" applyAlignment="1">
      <alignment horizontal="left" vertical="center"/>
    </xf>
    <xf numFmtId="0" fontId="4" fillId="0" borderId="0" xfId="0" quotePrefix="1" applyFont="1" applyAlignment="1">
      <alignment vertical="center" wrapText="1"/>
    </xf>
    <xf numFmtId="0" fontId="0" fillId="0" borderId="0" xfId="0" quotePrefix="1" applyAlignment="1">
      <alignment vertical="center" wrapText="1"/>
    </xf>
    <xf numFmtId="0" fontId="4" fillId="0" borderId="0" xfId="0" quotePrefix="1" applyFont="1" applyAlignment="1">
      <alignment vertical="center"/>
    </xf>
    <xf numFmtId="0" fontId="6" fillId="8" borderId="59" xfId="0" applyFont="1" applyFill="1" applyBorder="1" applyAlignment="1">
      <alignment vertical="center"/>
    </xf>
    <xf numFmtId="0" fontId="12" fillId="8" borderId="4" xfId="0" applyFont="1" applyFill="1" applyBorder="1" applyAlignment="1">
      <alignment vertical="center"/>
    </xf>
    <xf numFmtId="0" fontId="12" fillId="0" borderId="0" xfId="0" applyFont="1" applyAlignment="1">
      <alignment vertical="center"/>
    </xf>
    <xf numFmtId="0" fontId="6" fillId="0" borderId="0" xfId="0" applyFont="1" applyAlignment="1">
      <alignment vertical="center"/>
    </xf>
    <xf numFmtId="0" fontId="2" fillId="9" borderId="61" xfId="0" applyFont="1" applyFill="1" applyBorder="1" applyAlignment="1">
      <alignment horizontal="center" vertical="center" wrapText="1"/>
    </xf>
    <xf numFmtId="0" fontId="2" fillId="9" borderId="62" xfId="0" applyFont="1" applyFill="1" applyBorder="1" applyAlignment="1">
      <alignment horizontal="center" vertical="center" wrapText="1"/>
    </xf>
    <xf numFmtId="0" fontId="2" fillId="9" borderId="63" xfId="0" applyFont="1" applyFill="1" applyBorder="1" applyAlignment="1">
      <alignment horizontal="center" vertical="center" wrapText="1"/>
    </xf>
    <xf numFmtId="0" fontId="1" fillId="0" borderId="0" xfId="0" applyFont="1" applyAlignment="1">
      <alignment vertical="center" wrapText="1"/>
    </xf>
    <xf numFmtId="0" fontId="14" fillId="0" borderId="0" xfId="0" applyFont="1"/>
    <xf numFmtId="0" fontId="31" fillId="7" borderId="0" xfId="0" applyFont="1" applyFill="1" applyAlignment="1">
      <alignment horizontal="left" vertical="center"/>
    </xf>
    <xf numFmtId="0" fontId="19" fillId="3" borderId="0" xfId="0" applyFont="1" applyFill="1" applyAlignment="1">
      <alignment horizontal="center" vertical="center" wrapText="1"/>
    </xf>
    <xf numFmtId="0" fontId="20" fillId="4" borderId="0" xfId="0" applyFont="1" applyFill="1" applyAlignment="1">
      <alignment horizontal="center" vertical="center"/>
    </xf>
    <xf numFmtId="0" fontId="18" fillId="5" borderId="7" xfId="0" applyFont="1" applyFill="1" applyBorder="1" applyAlignment="1" applyProtection="1">
      <alignment horizontal="center"/>
      <protection locked="0"/>
    </xf>
    <xf numFmtId="0" fontId="18" fillId="5" borderId="8" xfId="0" applyFont="1" applyFill="1" applyBorder="1" applyAlignment="1" applyProtection="1">
      <alignment horizontal="center"/>
      <protection locked="0"/>
    </xf>
    <xf numFmtId="0" fontId="21" fillId="3" borderId="0" xfId="0" applyFont="1" applyFill="1" applyAlignment="1">
      <alignment horizontal="left" vertical="center" wrapText="1"/>
    </xf>
    <xf numFmtId="0" fontId="27" fillId="6" borderId="1" xfId="0" applyFont="1" applyFill="1" applyBorder="1" applyAlignment="1">
      <alignment horizontal="left" vertical="top" wrapText="1"/>
    </xf>
    <xf numFmtId="0" fontId="27" fillId="6" borderId="9" xfId="0" applyFont="1" applyFill="1" applyBorder="1" applyAlignment="1">
      <alignment horizontal="left" vertical="top" wrapText="1"/>
    </xf>
    <xf numFmtId="0" fontId="27" fillId="6" borderId="10" xfId="0" applyFont="1" applyFill="1" applyBorder="1" applyAlignment="1">
      <alignment horizontal="left" vertical="top" wrapText="1"/>
    </xf>
    <xf numFmtId="0" fontId="18" fillId="5" borderId="7" xfId="0" applyFont="1" applyFill="1" applyBorder="1" applyAlignment="1" applyProtection="1">
      <alignment horizontal="left" vertical="center"/>
      <protection locked="0"/>
    </xf>
    <xf numFmtId="0" fontId="18" fillId="5" borderId="8" xfId="0" applyFont="1" applyFill="1" applyBorder="1" applyAlignment="1" applyProtection="1">
      <alignment horizontal="left" vertical="center"/>
      <protection locked="0"/>
    </xf>
    <xf numFmtId="0" fontId="23" fillId="3" borderId="0" xfId="0" applyFont="1" applyFill="1" applyAlignment="1">
      <alignment horizontal="left" vertical="center"/>
    </xf>
    <xf numFmtId="0" fontId="37" fillId="3" borderId="0" xfId="0" applyFont="1" applyFill="1" applyAlignment="1">
      <alignment horizontal="center" vertical="center"/>
    </xf>
    <xf numFmtId="0" fontId="0" fillId="0" borderId="30" xfId="0" applyBorder="1" applyAlignment="1">
      <alignment horizontal="center" vertical="center" wrapText="1"/>
    </xf>
    <xf numFmtId="0" fontId="0" fillId="0" borderId="33" xfId="0" applyBorder="1" applyAlignment="1">
      <alignment horizontal="center" vertical="center" wrapText="1"/>
    </xf>
    <xf numFmtId="0" fontId="0" fillId="0" borderId="36" xfId="0" applyBorder="1" applyAlignment="1">
      <alignment horizontal="center" vertical="center" wrapText="1"/>
    </xf>
    <xf numFmtId="0" fontId="38" fillId="0" borderId="0" xfId="0" applyFont="1" applyAlignment="1">
      <alignment horizontal="center" vertical="center" wrapText="1"/>
    </xf>
    <xf numFmtId="0" fontId="40" fillId="0" borderId="0" xfId="0" applyFont="1" applyAlignment="1">
      <alignment horizontal="left" vertical="top" wrapText="1"/>
    </xf>
    <xf numFmtId="0" fontId="40" fillId="0" borderId="0" xfId="0" quotePrefix="1" applyFont="1" applyAlignment="1">
      <alignment horizontal="left" vertical="center" wrapText="1"/>
    </xf>
    <xf numFmtId="0" fontId="0" fillId="0" borderId="48" xfId="0" applyBorder="1" applyAlignment="1">
      <alignment horizontal="center" vertical="center" wrapText="1"/>
    </xf>
    <xf numFmtId="0" fontId="8" fillId="0" borderId="52" xfId="0" applyFont="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48" fillId="0" borderId="0" xfId="0" applyFont="1" applyAlignment="1">
      <alignment horizontal="left" wrapText="1"/>
    </xf>
    <xf numFmtId="0" fontId="0" fillId="0" borderId="0" xfId="0" applyAlignment="1">
      <alignment horizontal="left" wrapText="1"/>
    </xf>
    <xf numFmtId="0" fontId="1" fillId="0" borderId="0" xfId="0" applyFont="1" applyAlignment="1">
      <alignment horizontal="center" vertical="center" wrapText="1"/>
    </xf>
    <xf numFmtId="0" fontId="11"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quotePrefix="1" applyFont="1" applyAlignment="1">
      <alignment horizontal="center" vertical="center" wrapText="1"/>
    </xf>
    <xf numFmtId="0" fontId="13" fillId="0" borderId="0" xfId="0" applyFont="1" applyAlignment="1">
      <alignment horizontal="center"/>
    </xf>
  </cellXfs>
  <cellStyles count="4">
    <cellStyle name="Lien hypertexte" xfId="3" builtinId="8"/>
    <cellStyle name="Milliers" xfId="2" builtinId="3"/>
    <cellStyle name="Monétaire" xfId="1" builtinId="4"/>
    <cellStyle name="Normal" xfId="0" builtinId="0"/>
  </cellStyles>
  <dxfs count="62">
    <dxf>
      <fill>
        <patternFill patternType="solid">
          <fgColor indexed="64"/>
          <bgColor theme="9" tint="0.399975585192419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3" formatCode="#,##0"/>
      <fill>
        <patternFill patternType="solid">
          <fgColor indexed="64"/>
          <bgColor theme="7"/>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3" formatCode="#,##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9" tint="0.399975585192419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9" tint="0.399975585192419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1" formatCode="0"/>
      <fill>
        <patternFill patternType="solid">
          <fgColor indexed="64"/>
          <bgColor theme="7"/>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9" tint="0.399975585192419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7"/>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solid">
          <fgColor indexed="64"/>
          <bgColor theme="7"/>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solid">
          <fgColor indexed="64"/>
          <bgColor theme="7"/>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3" formatCode="#,##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7"/>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solid">
          <fgColor indexed="64"/>
          <bgColor theme="7"/>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solid">
          <fgColor indexed="64"/>
          <bgColor theme="7"/>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ill>
        <patternFill patternType="solid">
          <fgColor indexed="64"/>
          <bgColor theme="7"/>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ill>
        <patternFill patternType="solid">
          <fgColor indexed="64"/>
          <bgColor theme="7"/>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167" formatCode="_-* #,##0.00\ [$€-40C]_-;\-* #,##0.00\ [$€-40C]_-;_-* &quot;-&quot;??\ [$€-40C]_-;_-@_-"/>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solid">
          <fgColor indexed="64"/>
          <bgColor theme="7"/>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1" formatCode="0"/>
      <fill>
        <patternFill patternType="solid">
          <fgColor indexed="64"/>
          <bgColor theme="7"/>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9" tint="0.399975585192419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7"/>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9" tint="0.3999755851924192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ill>
        <patternFill patternType="solid">
          <fgColor indexed="64"/>
          <bgColor theme="8" tint="0.79998168889431442"/>
        </patternFill>
      </fill>
      <alignment horizontal="center" vertical="center" textRotation="0" wrapText="1" indent="0" justifyLastLine="0" shrinkToFit="0" readingOrder="0"/>
      <protection locked="1" hidden="0"/>
    </dxf>
    <dxf>
      <border>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CCCC"/>
        </patternFill>
      </fill>
    </dxf>
    <dxf>
      <font>
        <b/>
        <i val="0"/>
        <color rgb="FFFF0000"/>
      </font>
    </dxf>
    <dxf>
      <font>
        <b/>
        <i val="0"/>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66CC"/>
      <color rgb="FFFFCCCC"/>
      <color rgb="FFFF99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Structure" Target="richData/rdrichvaluestructure.xml"/><Relationship Id="rId18" Type="http://schemas.microsoft.com/office/2017/06/relationships/rdRichValueTypes" Target="richData/rdRichValueTyp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externalLink" Target="externalLinks/externalLink3.xml"/><Relationship Id="rId12" Type="http://schemas.microsoft.com/office/2017/06/relationships/rdRichValue" Target="richData/rdrichvalue.xml"/><Relationship Id="rId17" Type="http://schemas.microsoft.com/office/2017/06/relationships/rdSupportingPropertyBag" Target="richData/rdsupportingpropertybag.xml"/><Relationship Id="rId2" Type="http://schemas.openxmlformats.org/officeDocument/2006/relationships/worksheet" Target="worksheets/sheet2.xml"/><Relationship Id="rId16" Type="http://schemas.microsoft.com/office/2017/06/relationships/rdSupportingPropertyBagStructure" Target="richData/rdsupportingpropertybagstructure.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eetMetadata" Target="metadata.xml"/><Relationship Id="rId5" Type="http://schemas.openxmlformats.org/officeDocument/2006/relationships/externalLink" Target="externalLinks/externalLink1.xml"/><Relationship Id="rId15" Type="http://schemas.microsoft.com/office/2017/06/relationships/richStyles" Target="richData/richStyles.xml"/><Relationship Id="rId23" Type="http://schemas.microsoft.com/office/2020/07/relationships/rdRichValueWebImage" Target="richData/rdRichValueWebImage.xml"/><Relationship Id="rId10" Type="http://schemas.openxmlformats.org/officeDocument/2006/relationships/sharedStrings" Target="sharedStrings.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Array" Target="richData/rdarray.xml"/><Relationship Id="rId22"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E$48"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E$55"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561975</xdr:colOff>
          <xdr:row>14</xdr:row>
          <xdr:rowOff>28575</xdr:rowOff>
        </xdr:from>
        <xdr:to>
          <xdr:col>1</xdr:col>
          <xdr:colOff>104775</xdr:colOff>
          <xdr:row>15</xdr:row>
          <xdr:rowOff>57150</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15</xdr:row>
          <xdr:rowOff>47625</xdr:rowOff>
        </xdr:from>
        <xdr:to>
          <xdr:col>1</xdr:col>
          <xdr:colOff>114300</xdr:colOff>
          <xdr:row>16</xdr:row>
          <xdr:rowOff>76200</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17</xdr:row>
          <xdr:rowOff>47625</xdr:rowOff>
        </xdr:from>
        <xdr:to>
          <xdr:col>1</xdr:col>
          <xdr:colOff>104775</xdr:colOff>
          <xdr:row>18</xdr:row>
          <xdr:rowOff>152400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16</xdr:row>
          <xdr:rowOff>47625</xdr:rowOff>
        </xdr:from>
        <xdr:to>
          <xdr:col>1</xdr:col>
          <xdr:colOff>114300</xdr:colOff>
          <xdr:row>17</xdr:row>
          <xdr:rowOff>152400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49</xdr:row>
          <xdr:rowOff>9525</xdr:rowOff>
        </xdr:from>
        <xdr:to>
          <xdr:col>0</xdr:col>
          <xdr:colOff>733425</xdr:colOff>
          <xdr:row>49</xdr:row>
          <xdr:rowOff>219075</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52</xdr:row>
          <xdr:rowOff>19050</xdr:rowOff>
        </xdr:from>
        <xdr:to>
          <xdr:col>0</xdr:col>
          <xdr:colOff>733425</xdr:colOff>
          <xdr:row>52</xdr:row>
          <xdr:rowOff>228600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50</xdr:row>
          <xdr:rowOff>19050</xdr:rowOff>
        </xdr:from>
        <xdr:to>
          <xdr:col>0</xdr:col>
          <xdr:colOff>733425</xdr:colOff>
          <xdr:row>50</xdr:row>
          <xdr:rowOff>228600</xdr:rowOff>
        </xdr:to>
        <xdr:sp macro="" textlink="">
          <xdr:nvSpPr>
            <xdr:cNvPr id="8199" name="Option Button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51</xdr:row>
          <xdr:rowOff>19050</xdr:rowOff>
        </xdr:from>
        <xdr:to>
          <xdr:col>0</xdr:col>
          <xdr:colOff>733425</xdr:colOff>
          <xdr:row>51</xdr:row>
          <xdr:rowOff>228600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55</xdr:row>
          <xdr:rowOff>247650</xdr:rowOff>
        </xdr:from>
        <xdr:to>
          <xdr:col>0</xdr:col>
          <xdr:colOff>752475</xdr:colOff>
          <xdr:row>56</xdr:row>
          <xdr:rowOff>200025</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58</xdr:row>
          <xdr:rowOff>9525</xdr:rowOff>
        </xdr:from>
        <xdr:to>
          <xdr:col>0</xdr:col>
          <xdr:colOff>752475</xdr:colOff>
          <xdr:row>58</xdr:row>
          <xdr:rowOff>219075</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57</xdr:row>
          <xdr:rowOff>9525</xdr:rowOff>
        </xdr:from>
        <xdr:to>
          <xdr:col>0</xdr:col>
          <xdr:colOff>752475</xdr:colOff>
          <xdr:row>57</xdr:row>
          <xdr:rowOff>219075</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48</xdr:row>
          <xdr:rowOff>47625</xdr:rowOff>
        </xdr:from>
        <xdr:to>
          <xdr:col>1</xdr:col>
          <xdr:colOff>247650</xdr:colOff>
          <xdr:row>53</xdr:row>
          <xdr:rowOff>161925</xdr:rowOff>
        </xdr:to>
        <xdr:sp macro="" textlink="">
          <xdr:nvSpPr>
            <xdr:cNvPr id="8204" name="Group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Segoe UI"/>
                  <a:cs typeface="Segoe UI"/>
                </a:rPr>
                <a:t>Zone de groupe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55</xdr:row>
          <xdr:rowOff>85725</xdr:rowOff>
        </xdr:from>
        <xdr:to>
          <xdr:col>1</xdr:col>
          <xdr:colOff>276225</xdr:colOff>
          <xdr:row>59</xdr:row>
          <xdr:rowOff>171450</xdr:rowOff>
        </xdr:to>
        <xdr:sp macro="" textlink="">
          <xdr:nvSpPr>
            <xdr:cNvPr id="8205" name="Group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Segoe UI"/>
                  <a:cs typeface="Segoe UI"/>
                </a:rPr>
                <a:t>Zone de groupe 22</a:t>
              </a:r>
            </a:p>
          </xdr:txBody>
        </xdr:sp>
        <xdr:clientData/>
      </xdr:twoCellAnchor>
    </mc:Choice>
    <mc:Fallback/>
  </mc:AlternateContent>
  <xdr:twoCellAnchor editAs="oneCell">
    <xdr:from>
      <xdr:col>0</xdr:col>
      <xdr:colOff>0</xdr:colOff>
      <xdr:row>0</xdr:row>
      <xdr:rowOff>133351</xdr:rowOff>
    </xdr:from>
    <xdr:to>
      <xdr:col>1</xdr:col>
      <xdr:colOff>1380219</xdr:colOff>
      <xdr:row>7</xdr:row>
      <xdr:rowOff>28576</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t="8849" b="9372"/>
        <a:stretch/>
      </xdr:blipFill>
      <xdr:spPr>
        <a:xfrm>
          <a:off x="0" y="133351"/>
          <a:ext cx="2180319" cy="1139825"/>
        </a:xfrm>
        <a:prstGeom prst="rect">
          <a:avLst/>
        </a:prstGeom>
      </xdr:spPr>
    </xdr:pic>
    <xdr:clientData/>
  </xdr:twoCellAnchor>
  <xdr:twoCellAnchor editAs="oneCell">
    <xdr:from>
      <xdr:col>1</xdr:col>
      <xdr:colOff>1362074</xdr:colOff>
      <xdr:row>0</xdr:row>
      <xdr:rowOff>152400</xdr:rowOff>
    </xdr:from>
    <xdr:to>
      <xdr:col>1</xdr:col>
      <xdr:colOff>2257425</xdr:colOff>
      <xdr:row>7</xdr:row>
      <xdr:rowOff>19050</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l="27270" t="12674" r="29720" b="18769"/>
        <a:stretch/>
      </xdr:blipFill>
      <xdr:spPr>
        <a:xfrm>
          <a:off x="2162174" y="152400"/>
          <a:ext cx="895351" cy="1111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297873</xdr:colOff>
      <xdr:row>1</xdr:row>
      <xdr:rowOff>31749</xdr:rowOff>
    </xdr:from>
    <xdr:to>
      <xdr:col>2</xdr:col>
      <xdr:colOff>1763259</xdr:colOff>
      <xdr:row>2</xdr:row>
      <xdr:rowOff>723900</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342573" y="209549"/>
          <a:ext cx="1462211" cy="1809751"/>
        </a:xfrm>
        <a:prstGeom prst="rect">
          <a:avLst/>
        </a:prstGeom>
      </xdr:spPr>
    </xdr:pic>
    <xdr:clientData/>
  </xdr:twoCellAnchor>
  <xdr:twoCellAnchor editAs="oneCell">
    <xdr:from>
      <xdr:col>1</xdr:col>
      <xdr:colOff>31749</xdr:colOff>
      <xdr:row>1</xdr:row>
      <xdr:rowOff>24052</xdr:rowOff>
    </xdr:from>
    <xdr:to>
      <xdr:col>2</xdr:col>
      <xdr:colOff>276284</xdr:colOff>
      <xdr:row>2</xdr:row>
      <xdr:rowOff>740063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228599" y="201852"/>
          <a:ext cx="2089210" cy="18272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1512203</xdr:colOff>
      <xdr:row>11</xdr:row>
      <xdr:rowOff>174444</xdr:rowOff>
    </xdr:from>
    <xdr:to>
      <xdr:col>4</xdr:col>
      <xdr:colOff>205954</xdr:colOff>
      <xdr:row>13</xdr:row>
      <xdr:rowOff>81924</xdr:rowOff>
    </xdr:to>
    <xdr:grpSp>
      <xdr:nvGrpSpPr>
        <xdr:cNvPr id="28" name="Groupe 3">
          <a:extLst>
            <a:ext uri="{FF2B5EF4-FFF2-40B4-BE49-F238E27FC236}">
              <a16:creationId xmlns:a16="http://schemas.microsoft.com/office/drawing/2014/main" id="{00000000-0008-0000-0200-00001C000000}"/>
            </a:ext>
          </a:extLst>
        </xdr:cNvPr>
        <xdr:cNvGrpSpPr/>
      </xdr:nvGrpSpPr>
      <xdr:grpSpPr>
        <a:xfrm>
          <a:off x="8238019" y="3517913"/>
          <a:ext cx="1376302" cy="335133"/>
          <a:chOff x="9801225" y="3343275"/>
          <a:chExt cx="1733550" cy="428626"/>
        </a:xfrm>
      </xdr:grpSpPr>
      <xdr:pic>
        <xdr:nvPicPr>
          <xdr:cNvPr id="29" name="Image 1">
            <a:extLst>
              <a:ext uri="{FF2B5EF4-FFF2-40B4-BE49-F238E27FC236}">
                <a16:creationId xmlns:a16="http://schemas.microsoft.com/office/drawing/2014/main" id="{00000000-0008-0000-0200-00001D000000}"/>
              </a:ext>
            </a:extLst>
          </xdr:cNvPr>
          <xdr:cNvPicPr>
            <a:picLocks noChangeAspect="1"/>
          </xdr:cNvPicPr>
        </xdr:nvPicPr>
        <xdr:blipFill rotWithShape="1">
          <a:blip xmlns:r="http://schemas.openxmlformats.org/officeDocument/2006/relationships" r:embed="rId1"/>
          <a:srcRect l="21891" t="57950" r="64783" b="36190"/>
          <a:stretch/>
        </xdr:blipFill>
        <xdr:spPr>
          <a:xfrm>
            <a:off x="9801225" y="3343275"/>
            <a:ext cx="1733550" cy="428626"/>
          </a:xfrm>
          <a:prstGeom prst="rect">
            <a:avLst/>
          </a:prstGeom>
          <a:ln w="9525">
            <a:solidFill>
              <a:sysClr val="windowText" lastClr="000000"/>
            </a:solidFill>
          </a:ln>
        </xdr:spPr>
      </xdr:pic>
      <xdr:sp macro="" textlink="">
        <xdr:nvSpPr>
          <xdr:cNvPr id="30" name="Rectangle 2">
            <a:extLst>
              <a:ext uri="{FF2B5EF4-FFF2-40B4-BE49-F238E27FC236}">
                <a16:creationId xmlns:a16="http://schemas.microsoft.com/office/drawing/2014/main" id="{00000000-0008-0000-0200-00001E000000}"/>
              </a:ext>
            </a:extLst>
          </xdr:cNvPr>
          <xdr:cNvSpPr/>
        </xdr:nvSpPr>
        <xdr:spPr>
          <a:xfrm>
            <a:off x="11239500" y="3429000"/>
            <a:ext cx="285750" cy="2857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grpSp>
    <xdr:clientData/>
  </xdr:twoCellAnchor>
  <xdr:twoCellAnchor editAs="oneCell">
    <xdr:from>
      <xdr:col>1</xdr:col>
      <xdr:colOff>2183169</xdr:colOff>
      <xdr:row>0</xdr:row>
      <xdr:rowOff>77983</xdr:rowOff>
    </xdr:from>
    <xdr:to>
      <xdr:col>2</xdr:col>
      <xdr:colOff>920853</xdr:colOff>
      <xdr:row>6</xdr:row>
      <xdr:rowOff>17269</xdr:rowOff>
    </xdr:to>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2383695" y="77983"/>
          <a:ext cx="1541878" cy="1799725"/>
        </a:xfrm>
        <a:prstGeom prst="rect">
          <a:avLst/>
        </a:prstGeom>
      </xdr:spPr>
    </xdr:pic>
    <xdr:clientData/>
  </xdr:twoCellAnchor>
  <xdr:twoCellAnchor editAs="oneCell">
    <xdr:from>
      <xdr:col>1</xdr:col>
      <xdr:colOff>0</xdr:colOff>
      <xdr:row>1</xdr:row>
      <xdr:rowOff>0</xdr:rowOff>
    </xdr:from>
    <xdr:to>
      <xdr:col>1</xdr:col>
      <xdr:colOff>2066887</xdr:colOff>
      <xdr:row>6</xdr:row>
      <xdr:rowOff>143007</xdr:rowOff>
    </xdr:to>
    <xdr:pic>
      <xdr:nvPicPr>
        <xdr:cNvPr id="6" name="Imag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a:stretch>
          <a:fillRect/>
        </a:stretch>
      </xdr:blipFill>
      <xdr:spPr>
        <a:xfrm>
          <a:off x="190500" y="190500"/>
          <a:ext cx="2019359" cy="18272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SFG_SPPB\08-%20Processus%20de%20gestion\2-Aides\02-DDA-Volet%20Fi\2022\Volet%20financier%20et%20Projet%20ORPLA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demecloud-my.sharepoint.com/PROJETS/Programme_amelioration_continue/1-Fonds_dechets/03.%20LIVRABLES%20FDS%20DECHETS/OS4%20-%20Tableau%20financier/Ressources/AF_biomasse_V23-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èle"/>
      <sheetName val="NOTICE"/>
      <sheetName val="A- Projet"/>
      <sheetName val="Listes"/>
      <sheetName val="B- Volet financier"/>
      <sheetName val="C- Plan de financement"/>
      <sheetName val="D- Déclaration Santé financière"/>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richData/_rels/rdRichValueWebImage.xml.rels><?xml version="1.0" encoding="UTF-8" standalone="yes"?>
<Relationships xmlns="http://schemas.openxmlformats.org/package/2006/relationships"><Relationship Id="rId8" Type="http://schemas.openxmlformats.org/officeDocument/2006/relationships/hyperlink" Target="https://www.bing.com/images/search?form=xlimg&amp;q=Centre-Val%20de%20Loire" TargetMode="External"/><Relationship Id="rId13" Type="http://schemas.openxmlformats.org/officeDocument/2006/relationships/hyperlink" Target="https://www.bing.com/th?id=OSK.Mq0LmRl8Nw1DLQORkgO8YMegmrMqs55JTzEZ8xZPMmw&amp;qlt=95" TargetMode="External"/><Relationship Id="rId18" Type="http://schemas.openxmlformats.org/officeDocument/2006/relationships/hyperlink" Target="https://www.bing.com/images/search?form=xlimg&amp;q=Grand%20Est" TargetMode="External"/><Relationship Id="rId26" Type="http://schemas.openxmlformats.org/officeDocument/2006/relationships/hyperlink" Target="https://www.bing.com/images/search?form=xlimg&amp;q=Hauts-de-France" TargetMode="External"/><Relationship Id="rId3" Type="http://schemas.openxmlformats.org/officeDocument/2006/relationships/hyperlink" Target="https://www.bing.com/th?id=OSK.4b88e3efb54c0acc8e109e8e708888b4&amp;qlt=95" TargetMode="External"/><Relationship Id="rId21" Type="http://schemas.openxmlformats.org/officeDocument/2006/relationships/hyperlink" Target="https://www.bing.com/th?id=OSK.b2a71084b32215a614b5fcbaf9d317e1&amp;qlt=95" TargetMode="External"/><Relationship Id="rId7" Type="http://schemas.openxmlformats.org/officeDocument/2006/relationships/hyperlink" Target="https://www.bing.com/th?id=OSK.043b1ae868a4c3649ee034eefca395a7&amp;qlt=95" TargetMode="External"/><Relationship Id="rId12" Type="http://schemas.openxmlformats.org/officeDocument/2006/relationships/hyperlink" Target="https://www.bing.com/images/search?form=xlimg&amp;q=%c3%8ele-de-France" TargetMode="External"/><Relationship Id="rId17" Type="http://schemas.openxmlformats.org/officeDocument/2006/relationships/hyperlink" Target="https://www.bing.com/th?id=OSK.2eaf8945f8d9b60c747c48fbe4eafd94&amp;qlt=95" TargetMode="External"/><Relationship Id="rId25" Type="http://schemas.openxmlformats.org/officeDocument/2006/relationships/hyperlink" Target="https://www.bing.com/th?id=OSK.793ed19db4a1cc6ace4ac1079ac17ef2&amp;qlt=95" TargetMode="External"/><Relationship Id="rId2" Type="http://schemas.openxmlformats.org/officeDocument/2006/relationships/hyperlink" Target="https://www.bing.com/images/search?form=xlimg&amp;q=Auvergne-Rh%c3%b4ne-Alpes" TargetMode="External"/><Relationship Id="rId16" Type="http://schemas.openxmlformats.org/officeDocument/2006/relationships/hyperlink" Target="https://www.bing.com/images/search?form=xlimg&amp;q=Provence-Alpes-C%c3%b4te%20d'Azur" TargetMode="External"/><Relationship Id="rId20" Type="http://schemas.openxmlformats.org/officeDocument/2006/relationships/hyperlink" Target="https://www.bing.com/images/search?form=xlimg&amp;q=Nouvelle-Aquitaine" TargetMode="External"/><Relationship Id="rId29" Type="http://schemas.openxmlformats.org/officeDocument/2006/relationships/hyperlink" Target="https://www.bing.com/th?id=OSK.9e537552c45b2526cd57edbf9fcb782f&amp;qlt=95" TargetMode="External"/><Relationship Id="rId1" Type="http://schemas.openxmlformats.org/officeDocument/2006/relationships/hyperlink" Target="https://www.bing.com/th?id=OSK.adbc47664ef5ef7049748c587d86a485&amp;qlt=95" TargetMode="External"/><Relationship Id="rId6" Type="http://schemas.openxmlformats.org/officeDocument/2006/relationships/hyperlink" Target="https://www.bing.com/images/search?form=xlimg&amp;q=Bretagne%20(r%c3%a9gion%20administrative)" TargetMode="External"/><Relationship Id="rId11" Type="http://schemas.openxmlformats.org/officeDocument/2006/relationships/hyperlink" Target="https://www.bing.com/th?id=OSK.2da85425077ce2053b97dce4067aa140&amp;qlt=95" TargetMode="External"/><Relationship Id="rId24" Type="http://schemas.openxmlformats.org/officeDocument/2006/relationships/hyperlink" Target="https://www.bing.com/images/search?form=xlimg&amp;q=Occitanie%20(r%c3%a9gion%20administrative)" TargetMode="External"/><Relationship Id="rId5" Type="http://schemas.openxmlformats.org/officeDocument/2006/relationships/hyperlink" Target="https://www.bing.com/th?id=OSK.39e5e562f57223898a261a13aa6f379b&amp;qlt=95" TargetMode="External"/><Relationship Id="rId15" Type="http://schemas.openxmlformats.org/officeDocument/2006/relationships/hyperlink" Target="https://www.bing.com/th?id=OSK.4adb731f02e92ce63793db891183f574&amp;qlt=95" TargetMode="External"/><Relationship Id="rId23" Type="http://schemas.openxmlformats.org/officeDocument/2006/relationships/hyperlink" Target="https://www.bing.com/th?id=OSK.d0ec7eaa12b4d5d480a813f90f6bc644&amp;qlt=95" TargetMode="External"/><Relationship Id="rId28" Type="http://schemas.openxmlformats.org/officeDocument/2006/relationships/hyperlink" Target="https://www.bing.com/images/search?form=xlimg&amp;q=Drom%20(Ain)" TargetMode="External"/><Relationship Id="rId10" Type="http://schemas.openxmlformats.org/officeDocument/2006/relationships/hyperlink" Target="https://www.bing.com/images/search?form=xlimg&amp;q=Corse" TargetMode="External"/><Relationship Id="rId19" Type="http://schemas.openxmlformats.org/officeDocument/2006/relationships/hyperlink" Target="https://www.bing.com/th?id=OSK.f55f8cb8fcccb7a336bf48b710e16fd7&amp;qlt=95" TargetMode="External"/><Relationship Id="rId4" Type="http://schemas.openxmlformats.org/officeDocument/2006/relationships/hyperlink" Target="https://www.bing.com/images/search?form=xlimg&amp;q=France" TargetMode="External"/><Relationship Id="rId9" Type="http://schemas.openxmlformats.org/officeDocument/2006/relationships/hyperlink" Target="https://www.bing.com/th?id=OSK.9d7b1a0ad18162e27307d8ed313cb6e8&amp;qlt=95" TargetMode="External"/><Relationship Id="rId14" Type="http://schemas.openxmlformats.org/officeDocument/2006/relationships/hyperlink" Target="https://www.bing.com/images/search?form=xlimg&amp;q=Pays%20de%20la%20Loire" TargetMode="External"/><Relationship Id="rId22" Type="http://schemas.openxmlformats.org/officeDocument/2006/relationships/hyperlink" Target="https://www.bing.com/images/search?form=xlimg&amp;q=Bourgogne-Franche-Comt%c3%a9" TargetMode="External"/><Relationship Id="rId27" Type="http://schemas.openxmlformats.org/officeDocument/2006/relationships/hyperlink" Target="https://www.bing.com/th?id=OSK.6e5d9f3bbeff687e1a310028483f5576&amp;qlt=95" TargetMode="External"/><Relationship Id="rId30" Type="http://schemas.openxmlformats.org/officeDocument/2006/relationships/hyperlink" Target="https://www.bing.com/images/search?form=xlimg&amp;q=Normandie" TargetMode="External"/></Relationships>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Srd>
</file>

<file path=xl/richData/rdarray.xml><?xml version="1.0" encoding="utf-8"?>
<arrayData xmlns="http://schemas.microsoft.com/office/spreadsheetml/2017/richdata2" count="7">
  <a r="2">
    <v t="r">32</v>
    <v t="r">33</v>
  </a>
  <a r="1">
    <v t="s">Heure normale d'Europe centrale</v>
  </a>
  <a r="1">
    <v t="s">Français</v>
  </a>
  <a r="25">
    <v t="r">2</v>
    <v t="r">3</v>
    <v t="r">4</v>
    <v t="r">8</v>
    <v t="r">12</v>
    <v t="r">13</v>
    <v t="r">60</v>
    <v t="r">61</v>
    <v t="r">62</v>
    <v t="r">63</v>
    <v t="r">64</v>
    <v t="r">65</v>
    <v t="r">66</v>
    <v t="r">67</v>
    <v t="r">68</v>
    <v t="r">69</v>
    <v t="r">70</v>
    <v t="r">71</v>
    <v t="r">6</v>
    <v t="r">10</v>
    <v t="r">0</v>
    <v t="r">1</v>
    <v t="r">11</v>
    <v t="r">7</v>
    <v t="r">72</v>
  </a>
  <a r="1">
    <v t="s">Gilles Simeoni (Président)</v>
  </a>
  <a r="1">
    <v t="s">Corse</v>
  </a>
  <a r="1">
    <v t="r">159</v>
  </a>
</arrayData>
</file>

<file path=xl/richData/rdrichvalue.xml><?xml version="1.0" encoding="utf-8"?>
<rvData xmlns="http://schemas.microsoft.com/office/spreadsheetml/2017/richdata" count="170">
  <rv s="0">
    <v>536870912</v>
    <v>Auvergne-Rhône-Alpes</v>
    <v>b53940d0-b739-faf5-78d1-93f189f878c9</v>
    <v>fr-FR</v>
    <v>Map</v>
  </rv>
  <rv s="0">
    <v>536870912</v>
    <v>Bourgogne-Franche-Comté</v>
    <v>4bc8dff1-8d72-5341-f405-63c7be8c6672</v>
    <v>fr-FR</v>
    <v>Map</v>
  </rv>
  <rv s="0">
    <v>536870912</v>
    <v>Bretagne</v>
    <v>809fb739-638d-2499-95bd-c8e5b10153ee</v>
    <v>fr-FR</v>
    <v>Map</v>
  </rv>
  <rv s="0">
    <v>536870912</v>
    <v>Centre-Val de Loire</v>
    <v>6aafd8c4-aba3-0388-62a3-d302e77f40c4</v>
    <v>fr-FR</v>
    <v>Map</v>
  </rv>
  <rv s="0">
    <v>536870912</v>
    <v>Corse</v>
    <v>7dae6ff4-03ba-2162-da4b-d4cf544ad43f</v>
    <v>fr-FR</v>
    <v>Map</v>
  </rv>
  <rv s="0">
    <v>536870912</v>
    <v>Drom</v>
    <v>abc36fad-412e-6694-7179-ac593f43333e</v>
    <v>fr-FR</v>
    <v>Map</v>
  </rv>
  <rv s="0">
    <v>536870912</v>
    <v>Grand Est</v>
    <v>e2f60e84-1701-6d84-e960-ba87138e3631</v>
    <v>fr-FR</v>
    <v>Map</v>
  </rv>
  <rv s="0">
    <v>536870912</v>
    <v>Hauts-de-France</v>
    <v>4eb2d0b0-8845-48d0-9343-9ba3e7fe81a0</v>
    <v>fr-FR</v>
    <v>Map</v>
  </rv>
  <rv s="0">
    <v>536870912</v>
    <v>Île-de-France</v>
    <v>ba200862-fc37-6d22-3434-c6e709faa507</v>
    <v>fr-FR</v>
    <v>Map</v>
  </rv>
  <rv s="0">
    <v>536870912</v>
    <v>Normandie</v>
    <v>3e508a17-1303-ffc1-9d13-493d159d305c</v>
    <v>fr-FR</v>
    <v>Map</v>
  </rv>
  <rv s="0">
    <v>536870912</v>
    <v>Nouvelle-Aquitaine</v>
    <v>7955f423-af31-d2e0-f045-b14668178865</v>
    <v>fr-FR</v>
    <v>Map</v>
  </rv>
  <rv s="0">
    <v>536870912</v>
    <v>Occitanie</v>
    <v>5105d172-dc70-689f-09ab-4163a747508a</v>
    <v>fr-FR</v>
    <v>Map</v>
  </rv>
  <rv s="0">
    <v>536870912</v>
    <v>Pays de la Loire</v>
    <v>a6129a88-a4cd-2b75-1a35-f5d0639f17ae</v>
    <v>fr-FR</v>
    <v>Map</v>
  </rv>
  <rv s="0">
    <v>536870912</v>
    <v>Provence-Alpes-Côte d'Azur</v>
    <v>66cd1ae3-f633-45f9-93bd-73ca67bffb25</v>
    <v>fr-FR</v>
    <v>Map</v>
  </rv>
  <rv s="0">
    <v>536870912</v>
    <v>France</v>
    <v>c7bfe2de-4f82-e23c-ae42-8544b5b5c0ea</v>
    <v>fr-FR</v>
    <v>Map</v>
  </rv>
  <rv s="0">
    <v>536870912</v>
    <v>Marseille</v>
    <v>2795c805-d994-35b5-766b-d67e926db38e</v>
    <v>fr-FR</v>
    <v>Map</v>
  </rv>
  <rv s="1">
    <v>7</v>
    <v>7</v>
    <v>0</v>
    <v>7</v>
    <v>0</v>
    <v>Image of Provence-Alpes-Côte d'Azur</v>
  </rv>
  <rv s="2">
    <v>https://www.bing.com/search?q=Provence-Alpes-C%c3%b4te+d%27Azur&amp;form=skydnc</v>
    <v>Apprenez-en davantage avec Bing</v>
  </rv>
  <rv s="3">
    <fb>5127840</fb>
    <v>9</v>
  </rv>
  <rv s="3">
    <fb>31400</fb>
    <v>9</v>
  </rv>
  <rv s="4">
    <v>#VALUE!</v>
    <v>fr-FR</v>
    <v>66cd1ae3-f633-45f9-93bd-73ca67bffb25</v>
    <v>536870912</v>
    <v>1</v>
    <v>1</v>
    <v>2</v>
    <v>3</v>
    <v>Provence-Alpes-Côte d'Azur</v>
    <v>5</v>
    <v>6</v>
    <v>Map</v>
    <v>7</v>
    <v>8</v>
    <v>15</v>
    <v>Provence-Alpes-Côte d'Azur est une région administrative du sud-est de la France. Son chef-lieu est Marseille, deuxième commune la plus peuplée de France. Provence-Alpes-Côte d'Azur est formée de six départements issus des anciennes provinces de ...</v>
    <v>16</v>
    <v>17</v>
    <v>Provence-Alpes-Côte d'Azur</v>
    <v>14</v>
    <v>15</v>
    <v>18</v>
    <v>19</v>
    <v>Provence-Alpes-Côte d'Azur</v>
    <v>mdp/vdpid/42016</v>
  </rv>
  <rv s="0">
    <v>536870912</v>
    <v>Lyon</v>
    <v>f152adba-40b2-9268-e39b-1c4e4e7e4666</v>
    <v>fr-FR</v>
    <v>Map</v>
  </rv>
  <rv s="1">
    <v>0</v>
    <v>7</v>
    <v>10</v>
    <v>7</v>
    <v>0</v>
    <v>Image of Auvergne-Rhône-Alpes</v>
  </rv>
  <rv s="2">
    <v>https://www.bing.com/search?q=Auvergne-Rh%c3%b4ne-Alpes&amp;form=skydnc</v>
    <v>Apprenez-en davantage avec Bing</v>
  </rv>
  <rv s="3">
    <fb>8114361</fb>
    <v>9</v>
  </rv>
  <rv s="3">
    <fb>69711</fb>
    <v>9</v>
  </rv>
  <rv s="5">
    <v>#VALUE!</v>
    <v>fr-FR</v>
    <v>b53940d0-b739-faf5-78d1-93f189f878c9</v>
    <v>536870912</v>
    <v>1</v>
    <v>12</v>
    <v>13</v>
    <v>14</v>
    <v>Auvergne-Rhône-Alpes</v>
    <v>5</v>
    <v>6</v>
    <v>Map</v>
    <v>7</v>
    <v>8</v>
    <v>FR-ARA</v>
    <v>21</v>
    <v>Auvergne-Rhône-Alpes est une région administrative française située dans le quart sud-est de la France métropolitaine. Elle est créée par la réforme territoriale de 2015 en date du 1ᵉʳ janvier 2016, à la suite des élections régionales des 6 et ...</v>
    <v>22</v>
    <v>23</v>
    <v>Auvergne-Rhône-Alpes</v>
    <v>14</v>
    <v>21</v>
    <v>24</v>
    <v>25</v>
    <v>Auvergne-Rhône-Alpes</v>
    <v>mdp/vdpid/7206584198138691585</v>
  </rv>
  <rv s="0">
    <v>536870912</v>
    <v>Paris</v>
    <v>85584d24-2116-5b98-89f9-5714db931ac6</v>
    <v>fr-FR</v>
    <v>Map</v>
  </rv>
  <rv s="3">
    <fb>2365950236659.3599</fb>
    <v>35</v>
  </rv>
  <rv s="3">
    <fb>46.487970872236403</fb>
    <v>36</v>
  </rv>
  <rv s="3">
    <fb>6939.5214736692897</fb>
    <v>9</v>
  </rv>
  <rv s="3">
    <fb>6.7968269799999995E-2</fb>
    <v>37</v>
  </rv>
  <rv s="0">
    <v>805306368</v>
    <v>Emmanuel Macron (President)</v>
    <v>35be5a56-7a78-6352-b158-60da8f84c858</v>
    <v>fr-FR</v>
    <v>Generic</v>
  </rv>
  <rv s="0">
    <v>805306368</v>
    <v>Gabriel Attal (Premier ministre)</v>
    <v>5f0b8fd1-c77a-cffd-ddee-9a5bbf7b40cf</v>
    <v>fr-FR</v>
    <v>Generic</v>
  </rv>
  <rv s="6">
    <v>0</v>
  </rv>
  <rv s="3">
    <fb>303275.56800000003</fb>
    <v>9</v>
  </rv>
  <rv s="3">
    <fb>82.526829268292701</fb>
    <v>36</v>
  </rv>
  <rv s="6">
    <v>1</v>
  </rv>
  <rv s="1">
    <v>1</v>
    <v>7</v>
    <v>16</v>
    <v>7</v>
    <v>0</v>
    <v>Image of France</v>
  </rv>
  <rv s="3">
    <fb>33</fb>
    <v>38</v>
  </rv>
  <rv s="3">
    <fb>110.04856675289</fb>
    <v>39</v>
  </rv>
  <rv s="6">
    <v>2</v>
  </rv>
  <rv s="2">
    <v>https://www.bing.com/search?q=France&amp;form=skydnc</v>
    <v>Apprenez-en davantage avec Bing</v>
  </rv>
  <rv s="3">
    <fb>3.2671999999999999</fb>
    <v>40</v>
  </rv>
  <rv s="3">
    <fb>1.1082549228829199E-2</fb>
    <v>37</v>
  </rv>
  <rv s="3">
    <fb>3.4</fb>
    <v>36</v>
  </rv>
  <rv s="3">
    <fb>2715518274227.4502</fb>
    <v>35</v>
  </rv>
  <rv s="3">
    <fb>67935660</fb>
    <v>9</v>
  </rv>
  <rv s="3">
    <fb>0.13</fb>
    <v>37</v>
  </rv>
  <rv s="3">
    <fb>0.25800000000000001</fb>
    <v>37</v>
  </rv>
  <rv s="3">
    <fb>0.4</fb>
    <v>37</v>
  </rv>
  <rv s="3">
    <fb>3.2000000000000001E-2</fb>
    <v>37</v>
  </rv>
  <rv s="3">
    <fb>8.1000000000000003E-2</fb>
    <v>37</v>
  </rv>
  <rv s="3">
    <fb>0.55125999450683605</fb>
    <v>37</v>
  </rv>
  <rv s="3">
    <fb>0.21899999999999997</fb>
    <v>37</v>
  </rv>
  <rv s="3">
    <fb>0.16899999999999998</fb>
    <v>37</v>
  </rv>
  <rv s="3">
    <fb>54123364</fb>
    <v>9</v>
  </rv>
  <rv s="3">
    <fb>1.39</fb>
    <v>41</v>
  </rv>
  <rv s="3">
    <fb>0.24229980509910898</fb>
    <v>37</v>
  </rv>
  <rv s="3">
    <fb>11.16</fb>
    <v>41</v>
  </rv>
  <rv s="0">
    <v>536870912</v>
    <v>Guadeloupe</v>
    <v>56b80aaa-d840-1a73-13ba-70eb9b61a642</v>
    <v>fr-FR</v>
    <v>Map</v>
  </rv>
  <rv s="0">
    <v>536870912</v>
    <v>Guyane</v>
    <v>328feb88-20d1-8674-1574-3ce8cc0bc9e9</v>
    <v>fr-FR</v>
    <v>Map</v>
  </rv>
  <rv s="0">
    <v>536870912</v>
    <v>Martinique</v>
    <v>f245adef-ee09-9352-e265-2a287e5eadbe</v>
    <v>fr-FR</v>
    <v>Map</v>
  </rv>
  <rv s="0">
    <v>536870912</v>
    <v>Mayotte</v>
    <v>545cc8bc-c211-076d-ee26-d2ff955eb394</v>
    <v>fr-FR</v>
    <v>Map</v>
  </rv>
  <rv s="0">
    <v>536870912</v>
    <v>La Réunion</v>
    <v>7d1fa0b0-e3d7-d903-d64d-489c03fd0a75</v>
    <v>fr-FR</v>
    <v>Map</v>
  </rv>
  <rv s="0">
    <v>536870912</v>
    <v>Polynésie française</v>
    <v>340e15d5-6b74-8497-bbfa-4c1f323f5483</v>
    <v>fr-FR</v>
    <v>Map</v>
  </rv>
  <rv s="0">
    <v>536870912</v>
    <v>Terres australes et antarctiques françaises</v>
    <v>b9d52319-44ee-bf16-d95f-72397f26ce4a</v>
    <v>fr-FR</v>
    <v>Map</v>
  </rv>
  <rv s="0">
    <v>536870912</v>
    <v>Nouvelle-Calédonie</v>
    <v>25b2aeab-b390-d01e-1f7f-90be767bd899</v>
    <v>fr-FR</v>
    <v>Map</v>
  </rv>
  <rv s="0">
    <v>536870912</v>
    <v>Saint-Barthélemy</v>
    <v>5c5081a9-306e-4f05-73a2-32b95a4b8600</v>
    <v>fr-FR</v>
    <v>Map</v>
  </rv>
  <rv s="0">
    <v>536870912</v>
    <v>Saint-Martin</v>
    <v>281a8fb2-1b63-4320-5d31-8f0fb46c4f1a</v>
    <v>fr-FR</v>
    <v>Map</v>
  </rv>
  <rv s="0">
    <v>536870912</v>
    <v>Saint-Pierre-et-Miquelon</v>
    <v>aa096cf4-a54e-cd44-7204-c28310ca40f4</v>
    <v>fr-FR</v>
    <v>Map</v>
  </rv>
  <rv s="0">
    <v>536870912</v>
    <v>Wallis-et-Futuna</v>
    <v>db8aa235-58e4-9e3d-8799-6839f3d35025</v>
    <v>fr-FR</v>
    <v>Map</v>
  </rv>
  <rv s="0">
    <v>536870912</v>
    <v>Île Clipperton</v>
    <v>15fb63fc-f501-7360-7d44-f26d1501209e</v>
    <v>fr-FR</v>
    <v>Map</v>
  </rv>
  <rv s="6">
    <v>3</v>
  </rv>
  <rv s="3">
    <fb>643801</fb>
    <v>9</v>
  </rv>
  <rv s="3">
    <fb>0.31233278442262596</fb>
    <v>37</v>
  </rv>
  <rv s="3">
    <fb>307000</fb>
    <v>9</v>
  </rv>
  <rv s="3">
    <fb>0.65629000000000004</fb>
    <v>37</v>
  </rv>
  <rv s="3">
    <fb>1.0251076000000001</fb>
    <v>37</v>
  </rv>
  <rv s="3">
    <fb>8.4270000457763714E-2</fb>
    <v>42</v>
  </rv>
  <rv s="3">
    <fb>1.88</fb>
    <v>40</v>
  </rv>
  <rv s="3">
    <fb>8</fb>
    <v>36</v>
  </rv>
  <rv s="3">
    <fb>11.3</fb>
    <v>40</v>
  </rv>
  <rv s="3">
    <fb>0.60699999999999998</fb>
    <v>37</v>
  </rv>
  <rv s="3">
    <fb>0.524475441661716</fb>
    <v>37</v>
  </rv>
  <rv s="7">
    <v>#VALUE!</v>
    <v>fr-FR</v>
    <v>c7bfe2de-4f82-e23c-ae42-8544b5b5c0ea</v>
    <v>536870912</v>
    <v>1</v>
    <v>31</v>
    <v>32</v>
    <v>33</v>
    <v>France</v>
    <v>5</v>
    <v>6</v>
    <v>Map</v>
    <v>7</v>
    <v>34</v>
    <v>FR</v>
    <v>27</v>
    <v>28</v>
    <v>EUR</v>
    <v>29</v>
    <v>30</v>
    <v>31</v>
    <v>La France, en forme longue République française, est un État souverain transcontinental dont le territoire métropolitain s'étend en Europe de l'Ouest et dont le territoire ultramarin s'étend dans les océans Indien, Atlantique et Pacifique, ainsi ...</v>
    <v>34</v>
    <v>35</v>
    <v>36</v>
    <v>37</v>
    <v>La Marseillaise</v>
    <v>38</v>
    <v>39</v>
    <v>40</v>
    <v>41</v>
    <v>42</v>
    <v>43</v>
    <v>44</v>
    <v>45</v>
    <v>France</v>
    <v>République française</v>
    <v>46</v>
    <v>27</v>
    <v>47</v>
    <v>48</v>
    <v>49</v>
    <v>50</v>
    <v>51</v>
    <v>52</v>
    <v>53</v>
    <v>54</v>
    <v>55</v>
    <v>56</v>
    <v>57</v>
    <v>58</v>
    <v>59</v>
    <v>73</v>
    <v>74</v>
    <v>75</v>
    <v>76</v>
    <v>77</v>
    <v>78</v>
    <v>79</v>
    <v>80</v>
    <v>81</v>
    <v>82</v>
    <v>83</v>
    <v>84</v>
    <v>France</v>
    <v>mdp/vdpid/84</v>
  </rv>
  <rv s="1">
    <v>5</v>
    <v>7</v>
    <v>43</v>
    <v>7</v>
    <v>0</v>
    <v>Image of Île-de-France</v>
  </rv>
  <rv s="2">
    <v>https://www.bing.com/search?q=%c3%8ele-de-France&amp;form=skydnc</v>
    <v>Apprenez-en davantage avec Bing</v>
  </rv>
  <rv s="3">
    <fb>12317279</fb>
    <v>9</v>
  </rv>
  <rv s="3">
    <fb>12012</fb>
    <v>9</v>
  </rv>
  <rv s="4">
    <v>#VALUE!</v>
    <v>fr-FR</v>
    <v>ba200862-fc37-6d22-3434-c6e709faa507</v>
    <v>536870912</v>
    <v>1</v>
    <v>44</v>
    <v>2</v>
    <v>3</v>
    <v>Île-de-France</v>
    <v>5</v>
    <v>6</v>
    <v>Map</v>
    <v>7</v>
    <v>8</v>
    <v>27</v>
    <v>L'Île-de-France, est une région historique et administrative française. Il s'agit d'une région très fortement peuplée, qui représente à elle seule 18,8 % de la population de la France métropolitaine sur seulement 2,2 % de sa superficie, ce qui ...</v>
    <v>86</v>
    <v>87</v>
    <v>Île-de-France</v>
    <v>14</v>
    <v>27</v>
    <v>88</v>
    <v>89</v>
    <v>Île-de-France</v>
    <v>mdp/vdpid/10038706</v>
  </rv>
  <rv s="0">
    <v>536870912</v>
    <v>Rennes</v>
    <v>d153ae78-77e4-4365-3f90-0d7f0f039a01</v>
    <v>fr-FR</v>
    <v>Map</v>
  </rv>
  <rv s="1">
    <v>2</v>
    <v>7</v>
    <v>45</v>
    <v>7</v>
    <v>0</v>
    <v>Image of Bretagne</v>
  </rv>
  <rv s="2">
    <v>https://www.bing.com/search?q=R%c3%a9gion+Bretagne&amp;form=skydnc</v>
    <v>Apprenez-en davantage avec Bing</v>
  </rv>
  <rv s="3">
    <fb>3394567</fb>
    <v>9</v>
  </rv>
  <rv s="3">
    <fb>27208</fb>
    <v>9</v>
  </rv>
  <rv s="4">
    <v>#VALUE!</v>
    <v>fr-FR</v>
    <v>809fb739-638d-2499-95bd-c8e5b10153ee</v>
    <v>536870912</v>
    <v>1</v>
    <v>46</v>
    <v>2</v>
    <v>3</v>
    <v>Bretagne</v>
    <v>5</v>
    <v>6</v>
    <v>Map</v>
    <v>7</v>
    <v>8</v>
    <v>91</v>
    <v>La Bretagne est une région administrative française composée des départements des Côtes-d'Armor, du Finistère, d'Ille-et-Vilaine et du Morbihan. Sa préfecture, qui est aussi sa plus grande ville, est Rennes.</v>
    <v>92</v>
    <v>93</v>
    <v>Bretagne</v>
    <v>14</v>
    <v>91</v>
    <v>94</v>
    <v>95</v>
    <v>Bretagne</v>
    <v>mdp/vdpid/4840</v>
  </rv>
  <rv s="0">
    <v>536870912</v>
    <v>Orléans</v>
    <v>6d05209a-e1cf-c099-fc1c-d3087531f234</v>
    <v>fr-FR</v>
    <v>Map</v>
  </rv>
  <rv s="1">
    <v>3</v>
    <v>7</v>
    <v>47</v>
    <v>7</v>
    <v>0</v>
    <v>Image of Centre-Val de Loire</v>
  </rv>
  <rv s="2">
    <v>https://www.bing.com/search?q=Centre-Val+de+Loire&amp;form=skydnc</v>
    <v>Apprenez-en davantage avec Bing</v>
  </rv>
  <rv s="0">
    <v>536870912</v>
    <v>Tours</v>
    <v>123daf10-aa5d-a9f0-e52c-5222ca67ed24</v>
    <v>fr-FR</v>
    <v>Map</v>
  </rv>
  <rv s="3">
    <fb>2573303</fb>
    <v>9</v>
  </rv>
  <rv s="3">
    <fb>39151</fb>
    <v>9</v>
  </rv>
  <rv s="5">
    <v>#VALUE!</v>
    <v>fr-FR</v>
    <v>6aafd8c4-aba3-0388-62a3-d302e77f40c4</v>
    <v>536870912</v>
    <v>1</v>
    <v>49</v>
    <v>13</v>
    <v>14</v>
    <v>Centre-Val de Loire</v>
    <v>5</v>
    <v>6</v>
    <v>Map</v>
    <v>7</v>
    <v>8</v>
    <v>FR-F</v>
    <v>97</v>
    <v>Le Centre-Val de Loire est une région administrative du Centre Ouest de la France qui regroupe trois provinces historiques: le Berry, l'Orléanais, ainsi que la Touraine. L'extrémité nord-nord-ouest du territoire faisait partie d'une quatrième ...</v>
    <v>98</v>
    <v>99</v>
    <v>Centre-Val de Loire</v>
    <v>14</v>
    <v>100</v>
    <v>101</v>
    <v>102</v>
    <v>Centre-Val de Loire</v>
    <v>mdp/vdpid/10038702</v>
  </rv>
  <rv s="0">
    <v>536870912</v>
    <v>Saint-Pierre-Port</v>
    <v>6d7618bd-141f-4aef-85d4-ba99219a4a5a</v>
    <v>fr-FR</v>
    <v>Map</v>
  </rv>
  <rv s="1">
    <v>14</v>
    <v>7</v>
    <v>50</v>
    <v>7</v>
    <v>0</v>
    <v>Image of Normandie</v>
  </rv>
  <rv s="2">
    <v>https://www.bing.com/search?q=Normandie&amp;form=skydnc</v>
    <v>Apprenez-en davantage avec Bing</v>
  </rv>
  <rv s="0">
    <v>536870912</v>
    <v>Bailliage de Guernesey</v>
    <v>6b165f04-c3fd-76c3-ba78-8a33ca8d8778</v>
    <v>fr-FR</v>
    <v>Map</v>
  </rv>
  <rv s="0">
    <v>536870912</v>
    <v>Rouen</v>
    <v>bb22096a-cb0d-2098-3b04-bdb114cab4a6</v>
    <v>fr-FR</v>
    <v>Map</v>
  </rv>
  <rv s="3">
    <fb>3499280</fb>
    <v>9</v>
  </rv>
  <rv s="3">
    <fb>29906</fb>
    <v>9</v>
  </rv>
  <rv s="5">
    <v>#VALUE!</v>
    <v>fr-FR</v>
    <v>3e508a17-1303-ffc1-9d13-493d159d305c</v>
    <v>536870912</v>
    <v>1</v>
    <v>52</v>
    <v>13</v>
    <v>14</v>
    <v>Normandie</v>
    <v>5</v>
    <v>6</v>
    <v>Map</v>
    <v>7</v>
    <v>53</v>
    <v>FR-NOR</v>
    <v>104</v>
    <v>La Normandie est une entité géographique et culturelle, située dans le Nord-Ouest de la France et bordée par la Manche ; elle a traversé différentes époques historiques, malgré une absence de reconnaissance administrative entre la Révolution ...</v>
    <v>105</v>
    <v>106</v>
    <v>Normandie</v>
    <v>107</v>
    <v>108</v>
    <v>109</v>
    <v>110</v>
    <v>Normandie</v>
    <v>mdp/vdpid/5475013575967768577</v>
  </rv>
  <rv s="0">
    <v>536870912</v>
    <v>Nantes</v>
    <v>36c02f25-dff8-1792-6ce3-a1b15dcbeb83</v>
    <v>fr-FR</v>
    <v>Map</v>
  </rv>
  <rv s="1">
    <v>6</v>
    <v>7</v>
    <v>54</v>
    <v>7</v>
    <v>0</v>
    <v>Image of Pays de la Loire</v>
  </rv>
  <rv s="2">
    <v>https://www.bing.com/search?q=Pays+de+la+Loire&amp;form=skydnc</v>
    <v>Apprenez-en davantage avec Bing</v>
  </rv>
  <rv s="3">
    <fb>3853999</fb>
    <v>9</v>
  </rv>
  <rv s="3">
    <fb>32082</fb>
    <v>9</v>
  </rv>
  <rv s="8">
    <v>#VALUE!</v>
    <v>fr-FR</v>
    <v>a6129a88-a4cd-2b75-1a35-f5d0639f17ae</v>
    <v>536870912</v>
    <v>1</v>
    <v>55</v>
    <v>2</v>
    <v>56</v>
    <v>Pays de la Loire</v>
    <v>5</v>
    <v>6</v>
    <v>Map</v>
    <v>7</v>
    <v>8</v>
    <v>112</v>
    <v>Les Pays de la Loire sont une région du Grand Ouest français regroupant les départements de la Loire-Atlantique, de Maine-et-Loire, de la Mayenne, de la Sarthe et de la Vendée. La préfecture de région est Nantes.</v>
    <v>113</v>
    <v>41</v>
    <v>114</v>
    <v>Pays de la Loire</v>
    <v>14</v>
    <v>112</v>
    <v>115</v>
    <v>116</v>
    <v>Pays de la Loire</v>
    <v>mdp/vdpid/10038712</v>
  </rv>
  <rv s="0">
    <v>536870912</v>
    <v>Toulouse</v>
    <v>66f18335-714d-a89b-accf-daa50ae2a3b0</v>
    <v>fr-FR</v>
    <v>Map</v>
  </rv>
  <rv s="1">
    <v>11</v>
    <v>7</v>
    <v>57</v>
    <v>7</v>
    <v>0</v>
    <v>Image of Occitanie</v>
  </rv>
  <rv s="2">
    <v>https://www.bing.com/search?q=Occitanie+r%c3%a9gion+administrative&amp;form=skydnc</v>
    <v>Apprenez-en davantage avec Bing</v>
  </rv>
  <rv s="3">
    <fb>6022176</fb>
    <v>9</v>
  </rv>
  <rv s="3">
    <fb>72724</fb>
    <v>9</v>
  </rv>
  <rv s="8">
    <v>#VALUE!</v>
    <v>fr-FR</v>
    <v>5105d172-dc70-689f-09ab-4163a747508a</v>
    <v>536870912</v>
    <v>1</v>
    <v>58</v>
    <v>2</v>
    <v>56</v>
    <v>Occitanie</v>
    <v>5</v>
    <v>6</v>
    <v>Map</v>
    <v>7</v>
    <v>8</v>
    <v>118</v>
    <v>L'Occitanie est une région administrative du sud de la France, résultant de la fusion des anciennes régions Languedoc-Roussillon et Midi-Pyrénées. Créée par la réforme territoriale de 2014, elle comporte 13 départements. Son chef-lieu est ...</v>
    <v>119</v>
    <v>41</v>
    <v>120</v>
    <v>Occitanie</v>
    <v>14</v>
    <v>118</v>
    <v>121</v>
    <v>122</v>
    <v>Occitanie</v>
    <v>mdp/vdpid/7206318225896767489</v>
  </rv>
  <rv s="0">
    <v>536870912</v>
    <v>Ajaccio</v>
    <v>6b67a41a-84b3-8ed8-3b2d-44d3342d6fc8</v>
    <v>fr-FR</v>
    <v>Map</v>
  </rv>
  <rv s="6">
    <v>4</v>
  </rv>
  <rv s="1">
    <v>4</v>
    <v>7</v>
    <v>59</v>
    <v>7</v>
    <v>0</v>
    <v>Image of Corse</v>
  </rv>
  <rv s="6">
    <v>5</v>
  </rv>
  <rv s="2">
    <v>https://www.bing.com/search?q=Corse&amp;form=skydnc</v>
    <v>Apprenez-en davantage avec Bing</v>
  </rv>
  <rv s="0">
    <v>536870912</v>
    <v>Canton de Bastia-4</v>
    <v>21ef27e0-c50c-aa82-d465-1ffa41a8ca99</v>
    <v>fr-FR</v>
    <v>Map</v>
  </rv>
  <rv s="3">
    <fb>349465</fb>
    <v>9</v>
  </rv>
  <rv s="3">
    <fb>8680</fb>
    <v>9</v>
  </rv>
  <rv s="9">
    <v>#VALUE!</v>
    <v>fr-FR</v>
    <v>7dae6ff4-03ba-2162-da4b-d4cf544ad43f</v>
    <v>536870912</v>
    <v>1</v>
    <v>61</v>
    <v>13</v>
    <v>62</v>
    <v>Corse</v>
    <v>5</v>
    <v>6</v>
    <v>Map</v>
    <v>7</v>
    <v>63</v>
    <v>FR-COR</v>
    <v>124</v>
    <v>La Corse est une île située en mer Méditerranée et une collectivité territoriale unique française. Quatrième île de la mer Méditerranée par sa superficie, la Corse est disputée depuis l'Antiquité entre trois principaux centres d'influence: la ...</v>
    <v>125</v>
    <v>126</v>
    <v>127</v>
    <v>128</v>
    <v>Corse</v>
    <v>14</v>
    <v>129</v>
    <v>130</v>
    <v>131</v>
    <v>Corse</v>
    <v>mdp/vdpid/10038703</v>
  </rv>
  <rv s="0">
    <v>536870912</v>
    <v>Strasbourg</v>
    <v>2391cf23-e95a-a3f9-f9e4-fc7673763a61</v>
    <v>fr-FR</v>
    <v>Map</v>
  </rv>
  <rv s="1">
    <v>8</v>
    <v>7</v>
    <v>64</v>
    <v>7</v>
    <v>0</v>
    <v>Image of Grand Est</v>
  </rv>
  <rv s="2">
    <v>https://www.bing.com/search?q=Grand+Est&amp;form=skydnc</v>
    <v>Apprenez-en davantage avec Bing</v>
  </rv>
  <rv s="3">
    <fb>5561287</fb>
    <v>9</v>
  </rv>
  <rv s="3">
    <fb>57433</fb>
    <v>9</v>
  </rv>
  <rv s="10">
    <v>#VALUE!</v>
    <v>fr-FR</v>
    <v>e2f60e84-1701-6d84-e960-ba87138e3631</v>
    <v>536870912</v>
    <v>1</v>
    <v>66</v>
    <v>13</v>
    <v>67</v>
    <v>Grand Est</v>
    <v>5</v>
    <v>6</v>
    <v>Map</v>
    <v>7</v>
    <v>8</v>
    <v>FR-GES</v>
    <v>133</v>
    <v>Le Grand Est est une région administrative française résultant de la fusion le 1ᵉʳ janvier 2016 des anciennes régions administratives Alsace, Champagne-Ardenne et Lorraine. Elle compte 5 550 389 habitants en 2020 et réunit, sur 57 441 km², des ...</v>
    <v>134</v>
    <v>41</v>
    <v>135</v>
    <v>Grand Est</v>
    <v>14</v>
    <v>133</v>
    <v>136</v>
    <v>137</v>
    <v>Grand Est</v>
    <v>mdp/vdpid/7015642983642955777</v>
  </rv>
  <rv s="0">
    <v>536870912</v>
    <v>Bordeaux</v>
    <v>54671175-29b0-61d5-fc67-9f8a13b388ab</v>
    <v>fr-FR</v>
    <v>Map</v>
  </rv>
  <rv s="1">
    <v>9</v>
    <v>7</v>
    <v>68</v>
    <v>7</v>
    <v>0</v>
    <v>Image of Nouvelle-Aquitaine</v>
  </rv>
  <rv s="2">
    <v>https://www.bing.com/search?q=Nouvelle-Aquitaine&amp;form=skydnc</v>
    <v>Apprenez-en davantage avec Bing</v>
  </rv>
  <rv s="0">
    <v>536870912</v>
    <v>Aunis</v>
    <v>24b4a061-5fad-57a7-2974-93d6dcad1e24</v>
    <v>fr-FR</v>
    <v>Map</v>
  </rv>
  <rv s="3">
    <fb>6069352</fb>
    <v>9</v>
  </rv>
  <rv s="3">
    <fb>84061</fb>
    <v>9</v>
  </rv>
  <rv s="10">
    <v>#VALUE!</v>
    <v>fr-FR</v>
    <v>7955f423-af31-d2e0-f045-b14668178865</v>
    <v>536870912</v>
    <v>1</v>
    <v>70</v>
    <v>13</v>
    <v>67</v>
    <v>Nouvelle-Aquitaine</v>
    <v>5</v>
    <v>6</v>
    <v>Map</v>
    <v>7</v>
    <v>8</v>
    <v>FR-NAQ</v>
    <v>139</v>
    <v>La Nouvelle-Aquitaine est une région administrative française, créée par la réforme territoriale de 2015 et effective au 1ᵉʳ janvier 2016, après les élections régionales de décembre 2015. Résultant de la fusion des anciennes régions Aquitaine, ...</v>
    <v>140</v>
    <v>41</v>
    <v>141</v>
    <v>Nouvelle-Aquitaine</v>
    <v>14</v>
    <v>142</v>
    <v>143</v>
    <v>144</v>
    <v>Nouvelle-Aquitaine</v>
    <v>mdp/vdpid/5476259496521105409</v>
  </rv>
  <rv s="0">
    <v>536870912</v>
    <v>Besançon</v>
    <v>5dc2ab9b-b196-0753-49d8-a3219a51ccaa</v>
    <v>fr-FR</v>
    <v>Map</v>
  </rv>
  <rv s="1">
    <v>10</v>
    <v>7</v>
    <v>71</v>
    <v>7</v>
    <v>0</v>
    <v>Image of Bourgogne-Franche-Comté</v>
  </rv>
  <rv s="2">
    <v>https://www.bing.com/search?q=Bourgogne-Franche-Comt%c3%a9&amp;form=skydnc</v>
    <v>Apprenez-en davantage avec Bing</v>
  </rv>
  <rv s="0">
    <v>536870912</v>
    <v>Dijon</v>
    <v>c523a016-99b2-eadb-cf4e-08b24e499a15</v>
    <v>fr-FR</v>
    <v>Map</v>
  </rv>
  <rv s="3">
    <fb>2800194</fb>
    <v>9</v>
  </rv>
  <rv s="3">
    <fb>47784</fb>
    <v>9</v>
  </rv>
  <rv s="11">
    <v>#VALUE!</v>
    <v>fr-FR</v>
    <v>4bc8dff1-8d72-5341-f405-63c7be8c6672</v>
    <v>536870912</v>
    <v>1</v>
    <v>73</v>
    <v>74</v>
    <v>75</v>
    <v>Bourgogne-Franche-Comté</v>
    <v>76</v>
    <v>6</v>
    <v>Map</v>
    <v>7</v>
    <v>8</v>
    <v>FR-BFC</v>
    <v>146</v>
    <v>La Bourgogne-Franche-Comté est une région administrative située dans le quart nord-est de la France. Elle est issue de la fusion administrative, le 1ᵉʳ janvier 2016, des deux anciennes régions de Bourgogne et de Franche-Comté.</v>
    <v>147</v>
    <v>148</v>
    <v>Bourgogne-Franche-Comté</v>
    <v>14</v>
    <v>149</v>
    <v>150</v>
    <v>151</v>
    <v>Bourgogne-Franche-Comté</v>
  </rv>
  <rv s="0">
    <v>536870912</v>
    <v>Lille</v>
    <v>d2bfafc4-a27a-4cf1-2c17-ca7212e003c8</v>
    <v>fr-FR</v>
    <v>Map</v>
  </rv>
  <rv s="1">
    <v>12</v>
    <v>7</v>
    <v>77</v>
    <v>7</v>
    <v>0</v>
    <v>Image of Hauts-de-France</v>
  </rv>
  <rv s="2">
    <v>https://www.bing.com/search?q=Hauts-de-France&amp;form=skydnc</v>
    <v>Apprenez-en davantage avec Bing</v>
  </rv>
  <rv s="3">
    <fb>5995292</fb>
    <v>9</v>
  </rv>
  <rv s="3">
    <fb>31813</fb>
    <v>9</v>
  </rv>
  <rv s="5">
    <v>#VALUE!</v>
    <v>fr-FR</v>
    <v>4eb2d0b0-8845-48d0-9343-9ba3e7fe81a0</v>
    <v>536870912</v>
    <v>1</v>
    <v>79</v>
    <v>13</v>
    <v>14</v>
    <v>Hauts-de-France</v>
    <v>5</v>
    <v>6</v>
    <v>Map</v>
    <v>7</v>
    <v>8</v>
    <v>FR-HDF</v>
    <v>153</v>
    <v>Les Hauts-de-France sont une région administrative du nord de la France, créée par la réforme territoriale de 2014. Résultat de la fusion du Nord-Pas-de-Calais et de la Picardie, elle s'est d'abord appelée provisoirement « ...</v>
    <v>154</v>
    <v>155</v>
    <v>Hauts-de-France</v>
    <v>14</v>
    <v>153</v>
    <v>156</v>
    <v>157</v>
    <v>Hauts-de-France</v>
    <v>mdp/vdpid/7012978311961772033</v>
  </rv>
  <rv s="0">
    <v>805306368</v>
    <v>Michel Guillot (Maire)</v>
    <v>49b9df91-9e6b-a8e5-0762-c7ef16cf8cd3</v>
    <v>fr-FR</v>
    <v>Generic</v>
  </rv>
  <rv s="6">
    <v>6</v>
  </rv>
  <rv s="0">
    <v>536870912</v>
    <v>Ain</v>
    <v>71607760-ab2a-d381-87a5-d1eac5be2f1c</v>
    <v>fr-FR</v>
    <v>Map</v>
  </rv>
  <rv s="0">
    <v>536870912</v>
    <v>Arrondissement de Bourg-en-Bresse</v>
    <v>194d5935-665a-1534-2f5f-0d98921d9829</v>
    <v>fr-FR</v>
    <v>Map</v>
  </rv>
  <rv s="1">
    <v>13</v>
    <v>7</v>
    <v>80</v>
    <v>7</v>
    <v>0</v>
    <v>Image of Drom</v>
  </rv>
  <rv s="3">
    <fb>46.217500000000001</fb>
    <v>84</v>
  </rv>
  <rv s="2">
    <v>https://www.bing.com/search?q=Drom+Ain&amp;form=skydnc</v>
    <v>Apprenez-en davantage avec Bing</v>
  </rv>
  <rv s="3">
    <fb>5.3686111111111003</fb>
    <v>84</v>
  </rv>
  <rv s="3">
    <fb>215</fb>
    <v>9</v>
  </rv>
  <rv s="3">
    <fb>7.78</fb>
    <v>9</v>
  </rv>
  <rv s="12">
    <v>#VALUE!</v>
    <v>fr-FR</v>
    <v>abc36fad-412e-6694-7179-ac593f43333e</v>
    <v>536870912</v>
    <v>1</v>
    <v>81</v>
    <v>82</v>
    <v>83</v>
    <v>Drom</v>
    <v>5</v>
    <v>6</v>
    <v>Map</v>
    <v>7</v>
    <v>8</v>
    <v>Drom est une commune française, située dans le département de l'Ain en région Auvergne-Rhône-Alpes. Les habitants de Drom s'appellent les Dromniers.</v>
    <v>160</v>
    <v>161</v>
    <v>162</v>
    <v>163</v>
    <v>164</v>
    <v>165</v>
    <v>166</v>
    <v>Drom</v>
    <v>14</v>
    <v>167</v>
    <v>168</v>
    <v>Drom</v>
    <v>mdp/vdpid/7014264638846009345</v>
  </rv>
</rvData>
</file>

<file path=xl/richData/rdrichvaluestructure.xml><?xml version="1.0" encoding="utf-8"?>
<rvStructures xmlns="http://schemas.microsoft.com/office/spreadsheetml/2017/richdata" count="13">
  <s t="_linkedentity2">
    <k n="%EntityServiceId" t="i"/>
    <k n="_DisplayString" t="s"/>
    <k n="%EntityId" t="s"/>
    <k n="%EntityCulture" t="s"/>
    <k n="_Icon" t="s"/>
  </s>
  <s t="_webimage">
    <k n="WebImageIdentifier" t="i"/>
    <k n="_Provider" t="spb"/>
    <k n="Attribution" t="spb"/>
    <k n="CalcOrigin" t="i"/>
    <k n="ComputedImage" t="b"/>
    <k n="Text" t="s"/>
  </s>
  <s t="_hyperlink">
    <k n="Address" t="s"/>
    <k n="Text" t="s"/>
  </s>
  <s t="_formattednumber">
    <k n="_Format" t="spb"/>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Capitale/ville principale" t="r"/>
    <k n="Description" t="s"/>
    <k n="Image" t="r"/>
    <k n="LearnMoreOnLink" t="r"/>
    <k n="Nom" t="s"/>
    <k n="Pays/région" t="r"/>
    <k n="Plus grande ville" t="r"/>
    <k n="Populat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éviation" t="s"/>
    <k n="Capitale/ville principale" t="r"/>
    <k n="Description" t="s"/>
    <k n="Image" t="r"/>
    <k n="LearnMoreOnLink" t="r"/>
    <k n="Nom" t="s"/>
    <k n="Pays/région" t="r"/>
    <k n="Plus grande ville" t="r"/>
    <k n="Population" t="r"/>
    <k n="Superficie" t="r"/>
    <k n="UniqueName" t="s"/>
    <k n="VDPID/VSID"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éviation" t="s"/>
    <k n="Capitale/ville principale" t="r"/>
    <k n="Capitalisation boursière des sociétés cotées" t="r"/>
    <k n="Code devise" t="s"/>
    <k n="Consommation d'énergie fossile" t="r"/>
    <k n="Consommation électrique" t="r"/>
    <k n="Dépenses de santé remboursables (%)" t="r"/>
    <k n="Description" t="s"/>
    <k n="Dirigeant(s)" t="r"/>
    <k n="`Émissions de dioxyde de carbone" t="r"/>
    <k n="Espérance de vie" t="r"/>
    <k n="Fuseau(x) horaire(s)" t="r"/>
    <k n="Hymne national" t="s"/>
    <k n="Image" t="r"/>
    <k n="Indicatif d'appel" t="r"/>
    <k n="IPC" t="r"/>
    <k n="Langue officielle" t="r"/>
    <k n="LearnMoreOnLink" t="r"/>
    <k n="Médecins pour mille" t="r"/>
    <k n="Modification IPC (%)" t="r"/>
    <k n="Mortalité infantile" t="r"/>
    <k n="Nom" t="s"/>
    <k n="Nom officiel" t="s"/>
    <k n="PIB" t="r"/>
    <k n="Plus grande ville" t="r"/>
    <k n="Population" t="r"/>
    <k n="Population : deuxième part de revenu 20%" t="r"/>
    <k n="Population : part de revenu la plus élevée 10%" t="r"/>
    <k n="Population : part de revenu la plus élevée 20%" t="r"/>
    <k n="Population : part du revenu la plus faible 10%" t="r"/>
    <k n="Population : part du revenu la plus faible 20%" t="r"/>
    <k n="Population : participation au marché du travail (%)" t="r"/>
    <k n="Population : quatrième part du revenu 20%" t="r"/>
    <k n="Population : troisième part du revenu 20%" t="r"/>
    <k n="Population urbaine" t="r"/>
    <k n="Prix de l'essence" t="r"/>
    <k n="Recettes fiscales (%)" t="r"/>
    <k n="Salaire minimum" t="r"/>
    <k n="Subdivisions" t="r"/>
    <k n="Superficie" t="r"/>
    <k n="Surface boisée (%)" t="r"/>
    <k n="Taille des forces armées" t="r"/>
    <k n="Taux brut de scolarisation dans l'enseignement supérieur (%)" t="r"/>
    <k n="Taux brut de scolarisation primaire (%)" t="r"/>
    <k n="Taux de chômage" t="r"/>
    <k n="Taux de fécondité" t="r"/>
    <k n="Taux de mortalité maternelle" t="r"/>
    <k n="Taux de natalité" t="r"/>
    <k n="Taux d'imposition total" t="r"/>
    <k n="Terre agricole (%)"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Capitale/ville principale" t="r"/>
    <k n="Description" t="s"/>
    <k n="Image" t="r"/>
    <k n="Langue officielle" t="r"/>
    <k n="LearnMoreOnLink" t="r"/>
    <k n="Nom" t="s"/>
    <k n="Pays/région" t="r"/>
    <k n="Plus grande ville" t="r"/>
    <k n="Populat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éviation" t="s"/>
    <k n="Capitale/ville principale" t="r"/>
    <k n="Description" t="s"/>
    <k n="Dirigeant(s)" t="r"/>
    <k n="Image" t="r"/>
    <k n="Langue officielle" t="r"/>
    <k n="LearnMoreOnLink" t="r"/>
    <k n="Nom" t="s"/>
    <k n="Pays/région" t="r"/>
    <k n="Plus grande ville" t="r"/>
    <k n="Populat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éviation" t="s"/>
    <k n="Capitale/ville principale" t="r"/>
    <k n="Description" t="s"/>
    <k n="Image" t="r"/>
    <k n="Langue officielle" t="r"/>
    <k n="LearnMoreOnLink" t="r"/>
    <k n="Nom" t="s"/>
    <k n="Pays/région" t="r"/>
    <k n="Plus grande ville" t="r"/>
    <k n="Populat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éviation" t="s"/>
    <k n="Capitale/ville principale" t="r"/>
    <k n="Description" t="s"/>
    <k n="Image" t="r"/>
    <k n="LearnMoreOnLink" t="r"/>
    <k n="Nom" t="s"/>
    <k n="Pays/région" t="r"/>
    <k n="Plus grande ville" t="r"/>
    <k n="Population" t="r"/>
    <k n="Superficie" t="r"/>
    <k n="UniqueName"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Dirigeant(s)" t="r"/>
    <k n="Division administrative 1 (État/province/autre)" t="r"/>
    <k n="Division administrative 2 (comté/district/autre)" t="r"/>
    <k n="Image" t="r"/>
    <k n="Latitude" t="r"/>
    <k n="LearnMoreOnLink" t="r"/>
    <k n="Longitude" t="r"/>
    <k n="Nom" t="s"/>
    <k n="Pays/région" t="r"/>
    <k n="Population" t="r"/>
    <k n="Superficie" t="r"/>
    <k n="UniqueName" t="s"/>
    <k n="VDPID/VSID" t="s"/>
  </s>
</rvStructures>
</file>

<file path=xl/richData/rdsupportingpropertybag.xml><?xml version="1.0" encoding="utf-8"?>
<supportingPropertyBags xmlns="http://schemas.microsoft.com/office/spreadsheetml/2017/richdata2">
  <spbArrays count="8">
    <a count="24">
      <v t="s">%EntityServiceId</v>
      <v t="s">%IsRefreshable</v>
      <v t="s">_CanonicalPropertyNames</v>
      <v t="s">%EntityCulture</v>
      <v t="s">%EntityId</v>
      <v t="s">_Icon</v>
      <v t="s">_Provider</v>
      <v t="s">_Attribution</v>
      <v t="s">_Display</v>
      <v t="s">Nom</v>
      <v t="s">_Format</v>
      <v t="s">Capitale/ville principale</v>
      <v t="s">Pays/région</v>
      <v t="s">_SubLabel</v>
      <v t="s">Population</v>
      <v t="s">Superficie</v>
      <v t="s">Plus grande ville</v>
      <v t="s">_Flags</v>
      <v t="s">VDPID/VSID</v>
      <v t="s">UniqueName</v>
      <v t="s">_DisplayString</v>
      <v t="s">LearnMoreOnLink</v>
      <v t="s">Image</v>
      <v t="s">Description</v>
    </a>
    <a count="25">
      <v t="s">%EntityServiceId</v>
      <v t="s">%IsRefreshable</v>
      <v t="s">_CanonicalPropertyNames</v>
      <v t="s">%EntityCulture</v>
      <v t="s">%EntityId</v>
      <v t="s">_Icon</v>
      <v t="s">_Provider</v>
      <v t="s">_Attribution</v>
      <v t="s">_Display</v>
      <v t="s">Nom</v>
      <v t="s">_Format</v>
      <v t="s">Capitale/ville principale</v>
      <v t="s">Pays/région</v>
      <v t="s">_SubLabel</v>
      <v t="s">Population</v>
      <v t="s">Superficie</v>
      <v t="s">Abréviation</v>
      <v t="s">Plus grande ville</v>
      <v t="s">_Flags</v>
      <v t="s">VDPID/VSID</v>
      <v t="s">UniqueName</v>
      <v t="s">_DisplayString</v>
      <v t="s">LearnMoreOnLink</v>
      <v t="s">Image</v>
      <v t="s">Description</v>
    </a>
    <a count="65">
      <v t="s">%EntityServiceId</v>
      <v t="s">%IsRefreshable</v>
      <v t="s">_CanonicalPropertyNames</v>
      <v t="s">%EntityCulture</v>
      <v t="s">%EntityId</v>
      <v t="s">_Icon</v>
      <v t="s">_Provider</v>
      <v t="s">_Attribution</v>
      <v t="s">_Display</v>
      <v t="s">Nom</v>
      <v t="s">_Format</v>
      <v t="s">Capitale/ville principale</v>
      <v t="s">Dirigeant(s)</v>
      <v t="s">_SubLabel</v>
      <v t="s">Population</v>
      <v t="s">Superficie</v>
      <v t="s">Abréviation</v>
      <v t="s">PIB</v>
      <v t="s">Code devise</v>
      <v t="s">Plus grande ville</v>
      <v t="s">Hymne national</v>
      <v t="s">Langue officielle</v>
      <v t="s">Nom officiel</v>
      <v t="s">Subdivisions</v>
      <v t="s">Espérance de vie</v>
      <v t="s">Taux de natalité</v>
      <v t="s">Taux de fécondité</v>
      <v t="s">Mortalité infantile</v>
      <v t="s">Taux de mortalité maternelle</v>
      <v t="s">Population urbaine</v>
      <v t="s">Terre agricole (%)</v>
      <v t="s">Surface boisée (%)</v>
      <v t="s">`Émissions de dioxyde de carbone</v>
      <v t="s">Consommation d'énergie fossile</v>
      <v t="s">Prix de l'essence</v>
      <v t="s">Consommation électrique</v>
      <v t="s">IPC</v>
      <v t="s">Modification IPC (%)</v>
      <v t="s">Population : part de revenu la plus élevée 10%</v>
      <v t="s">Population : part de revenu la plus élevée 20%</v>
      <v t="s">Population : deuxième part de revenu 20%</v>
      <v t="s">Population : troisième part du revenu 20%</v>
      <v t="s">Population : quatrième part du revenu 20%</v>
      <v t="s">Population : part du revenu la plus faible 20%</v>
      <v t="s">Population : part du revenu la plus faible 10%</v>
      <v t="s">Population : participation au marché du travail (%)</v>
      <v t="s">Salaire minimum</v>
      <v t="s">Recettes fiscales (%)</v>
      <v t="s">Taux d'imposition total</v>
      <v t="s">Taux de chômage</v>
      <v t="s">Capitalisation boursière des sociétés cotées</v>
      <v t="s">Taux brut de scolarisation primaire (%)</v>
      <v t="s">Taux brut de scolarisation dans l'enseignement supérieur (%)</v>
      <v t="s">Dépenses de santé remboursables (%)</v>
      <v t="s">Médecins pour mille</v>
      <v t="s">Taille des forces armées</v>
      <v t="s">Fuseau(x) horaire(s)</v>
      <v t="s">Indicatif d'appel</v>
      <v t="s">_Flags</v>
      <v t="s">VDPID/VSID</v>
      <v t="s">UniqueName</v>
      <v t="s">_DisplayString</v>
      <v t="s">LearnMoreOnLink</v>
      <v t="s">Image</v>
      <v t="s">Description</v>
    </a>
    <a count="25">
      <v t="s">%EntityServiceId</v>
      <v t="s">%IsRefreshable</v>
      <v t="s">_CanonicalPropertyNames</v>
      <v t="s">%EntityCulture</v>
      <v t="s">%EntityId</v>
      <v t="s">_Icon</v>
      <v t="s">_Provider</v>
      <v t="s">_Attribution</v>
      <v t="s">_Display</v>
      <v t="s">Nom</v>
      <v t="s">_Format</v>
      <v t="s">Capitale/ville principale</v>
      <v t="s">Pays/région</v>
      <v t="s">_SubLabel</v>
      <v t="s">Population</v>
      <v t="s">Superficie</v>
      <v t="s">Plus grande ville</v>
      <v t="s">Langue officielle</v>
      <v t="s">_Flags</v>
      <v t="s">VDPID/VSID</v>
      <v t="s">UniqueName</v>
      <v t="s">_DisplayString</v>
      <v t="s">LearnMoreOnLink</v>
      <v t="s">Image</v>
      <v t="s">Description</v>
    </a>
    <a count="27">
      <v t="s">%EntityServiceId</v>
      <v t="s">%IsRefreshable</v>
      <v t="s">_CanonicalPropertyNames</v>
      <v t="s">%EntityCulture</v>
      <v t="s">%EntityId</v>
      <v t="s">_Icon</v>
      <v t="s">_Provider</v>
      <v t="s">_Attribution</v>
      <v t="s">_Display</v>
      <v t="s">Nom</v>
      <v t="s">_Format</v>
      <v t="s">Capitale/ville principale</v>
      <v t="s">Dirigeant(s)</v>
      <v t="s">Pays/région</v>
      <v t="s">_SubLabel</v>
      <v t="s">Population</v>
      <v t="s">Superficie</v>
      <v t="s">Abréviation</v>
      <v t="s">Plus grande ville</v>
      <v t="s">Langue officielle</v>
      <v t="s">_Flags</v>
      <v t="s">VDPID/VSID</v>
      <v t="s">UniqueName</v>
      <v t="s">_DisplayString</v>
      <v t="s">LearnMoreOnLink</v>
      <v t="s">Image</v>
      <v t="s">Description</v>
    </a>
    <a count="26">
      <v t="s">%EntityServiceId</v>
      <v t="s">%IsRefreshable</v>
      <v t="s">_CanonicalPropertyNames</v>
      <v t="s">%EntityCulture</v>
      <v t="s">%EntityId</v>
      <v t="s">_Icon</v>
      <v t="s">_Provider</v>
      <v t="s">_Attribution</v>
      <v t="s">_Display</v>
      <v t="s">Nom</v>
      <v t="s">_Format</v>
      <v t="s">Capitale/ville principale</v>
      <v t="s">Pays/région</v>
      <v t="s">_SubLabel</v>
      <v t="s">Population</v>
      <v t="s">Superficie</v>
      <v t="s">Abréviation</v>
      <v t="s">Plus grande ville</v>
      <v t="s">Langue officielle</v>
      <v t="s">_Flags</v>
      <v t="s">VDPID/VSID</v>
      <v t="s">UniqueName</v>
      <v t="s">_DisplayString</v>
      <v t="s">LearnMoreOnLink</v>
      <v t="s">Image</v>
      <v t="s">Description</v>
    </a>
    <a count="24">
      <v t="s">%EntityServiceId</v>
      <v t="s">%IsRefreshable</v>
      <v t="s">_CanonicalPropertyNames</v>
      <v t="s">%EntityCulture</v>
      <v t="s">%EntityId</v>
      <v t="s">_Icon</v>
      <v t="s">_Provider</v>
      <v t="s">_Attribution</v>
      <v t="s">_Display</v>
      <v t="s">Nom</v>
      <v t="s">_Format</v>
      <v t="s">Capitale/ville principale</v>
      <v t="s">Pays/région</v>
      <v t="s">_SubLabel</v>
      <v t="s">Population</v>
      <v t="s">Superficie</v>
      <v t="s">Abréviation</v>
      <v t="s">Plus grande ville</v>
      <v t="s">_Flags</v>
      <v t="s">UniqueName</v>
      <v t="s">_DisplayString</v>
      <v t="s">LearnMoreOnLink</v>
      <v t="s">Image</v>
      <v t="s">Description</v>
    </a>
    <a count="27">
      <v t="s">%EntityServiceId</v>
      <v t="s">%IsRefreshable</v>
      <v t="s">_CanonicalPropertyNames</v>
      <v t="s">%EntityCulture</v>
      <v t="s">%EntityId</v>
      <v t="s">_Icon</v>
      <v t="s">_Provider</v>
      <v t="s">_Attribution</v>
      <v t="s">_Display</v>
      <v t="s">Nom</v>
      <v t="s">_Format</v>
      <v t="s">Division administrative 2 (comté/district/autre)</v>
      <v t="s">Division administrative 1 (État/province/autre)</v>
      <v t="s">Pays/région</v>
      <v t="s">Dirigeant(s)</v>
      <v t="s">_SubLabel</v>
      <v t="s">Population</v>
      <v t="s">Superficie</v>
      <v t="s">Latitude</v>
      <v t="s">Longitude</v>
      <v t="s">_Flags</v>
      <v t="s">VDPID/VSID</v>
      <v t="s">UniqueName</v>
      <v t="s">_DisplayString</v>
      <v t="s">LearnMoreOnLink</v>
      <v t="s">Image</v>
      <v t="s">Description</v>
    </a>
  </spbArrays>
  <spbData count="85">
    <spb s="0">
      <v xml:space="preserve">Wikipedia	</v>
      <v xml:space="preserve">CC BY-SA 3.0	</v>
      <v xml:space="preserve">https://fr.wikipedia.org/wiki/Provence-Alpes-C%C3%B4te_d%27Azur	</v>
      <v xml:space="preserve">https://creativecommons.org/licenses/by-sa/3.0	</v>
    </spb>
    <spb s="1">
      <v>0</v>
      <v>0</v>
      <v>0</v>
      <v>0</v>
      <v>0</v>
      <v>0</v>
      <v>0</v>
      <v>0</v>
    </spb>
    <spb s="2">
      <v>Name</v>
      <v>Image</v>
      <v>Population</v>
      <v>Area</v>
      <v>UniqueName</v>
      <v>VDPID/VSID</v>
      <v>Description</v>
      <v>Country/region</v>
      <v>LearnMoreOnLink</v>
      <v>Largest city</v>
      <v>Capital/Major City</v>
    </spb>
    <spb s="3">
      <v>0</v>
      <v>Name</v>
      <v>LearnMoreOnLink</v>
    </spb>
    <spb s="4">
      <v>0</v>
      <v>0</v>
      <v>0</v>
    </spb>
    <spb s="5">
      <v>4</v>
      <v>4</v>
      <v>4</v>
    </spb>
    <spb s="6">
      <v>1</v>
      <v>2</v>
    </spb>
    <spb s="7">
      <v>https://www.bing.com</v>
      <v>https://www.bing.com/th?id=Ga%5Cbing_yt.png&amp;w=100&amp;h=40&amp;c=0&amp;pid=0.1</v>
      <v>Avec Bing</v>
    </spb>
    <spb s="8">
      <v>2021</v>
      <v>km carré</v>
    </spb>
    <spb s="9">
      <v>3</v>
    </spb>
    <spb s="0">
      <v xml:space="preserve">Wikipedia	</v>
      <v xml:space="preserve">CC BY-SA 3.0	</v>
      <v xml:space="preserve">https://fr.wikipedia.org/wiki/Auvergne-Rh%C3%B4ne-Alpes	</v>
      <v xml:space="preserve">https://creativecommons.org/licenses/by-sa/3.0	</v>
    </spb>
    <spb s="0">
      <v xml:space="preserve">Wikipedia	</v>
      <v xml:space="preserve">CC-BY-SA	</v>
      <v xml:space="preserve">http://en.wikipedia.org/wiki/Auvergne-Rhône-Alpes	</v>
      <v xml:space="preserve">http://creativecommons.org/licenses/by-sa/3.0/	</v>
    </spb>
    <spb s="10">
      <v>10</v>
      <v>10</v>
      <v>10</v>
      <v>10</v>
      <v>11</v>
      <v>10</v>
      <v>10</v>
      <v>10</v>
      <v>10</v>
    </spb>
    <spb s="11">
      <v>Name</v>
      <v>Image</v>
      <v>Population</v>
      <v>Area</v>
      <v>UniqueName</v>
      <v>VDPID/VSID</v>
      <v>Abbreviation</v>
      <v>Description</v>
      <v>Country/region</v>
      <v>LearnMoreOnLink</v>
      <v>Largest city</v>
      <v>Capital/Major City</v>
    </spb>
    <spb s="3">
      <v>1</v>
      <v>Name</v>
      <v>LearnMoreOnLink</v>
    </spb>
    <spb s="0">
      <v xml:space="preserve">data.worldbank.org	</v>
      <v xml:space="preserve">	</v>
      <v xml:space="preserve">http://data.worldbank.org/indicator/FP.CPI.TOTL	</v>
      <v xml:space="preserve">	</v>
    </spb>
    <spb s="0">
      <v xml:space="preserve">Wikipedia	</v>
      <v xml:space="preserve">CC BY-SA 3.0	</v>
      <v xml:space="preserve">https://fr.wikipedia.org/wiki/France	</v>
      <v xml:space="preserve">https://creativecommons.org/licenses/by-sa/3.0	</v>
    </spb>
    <spb s="0">
      <v xml:space="preserve">Wikipedia	Cia	travel.state.gov	</v>
      <v xml:space="preserve">CC-BY-SA			</v>
      <v xml:space="preserve">http://en.wikipedia.org/wiki/France	https://www.cia.gov/library/publications/the-world-factbook/geos/fr.html?Transportation	https://travel.state.gov/content/travel/en/international-travel/International-Travel-Country-Information-Pages/Monaco.html	</v>
      <v xml:space="preserve">http://creativecommons.org/licenses/by-sa/3.0/			</v>
    </spb>
    <spb s="0">
      <v xml:space="preserve">Wikipedia	</v>
      <v xml:space="preserve">CC-BY-SA	</v>
      <v xml:space="preserve">http://en.wikipedia.org/wiki/France	</v>
      <v xml:space="preserve">http://creativecommons.org/licenses/by-sa/3.0/	</v>
    </spb>
    <spb s="0">
      <v xml:space="preserve">Cia	</v>
      <v xml:space="preserve">	</v>
      <v xml:space="preserve">https://www.cia.gov/library/publications/the-world-factbook/geos/fr.html?Transportation	</v>
      <v xml:space="preserve">	</v>
    </spb>
    <spb s="0">
      <v xml:space="preserve">data.worldbank.org	</v>
      <v xml:space="preserve">	</v>
      <v xml:space="preserve">http://data.worldbank.org/indicator/SP.DYN.LE00.IN	</v>
      <v xml:space="preserve">	</v>
    </spb>
    <spb s="0">
      <v xml:space="preserve">data.worldbank.org	</v>
      <v xml:space="preserve">	</v>
      <v xml:space="preserve">http://data.worldbank.org/indicator/SP.DYN.CBRT.IN	</v>
      <v xml:space="preserve">	</v>
    </spb>
    <spb s="0">
      <v xml:space="preserve">data.worldbank.org	</v>
      <v xml:space="preserve">	</v>
      <v xml:space="preserve">http://data.worldbank.org/indicator/SP.DYN.TFRT.IN	</v>
      <v xml:space="preserve">	</v>
    </spb>
    <spb s="0">
      <v xml:space="preserve">data.worldbank.org	</v>
      <v xml:space="preserve">	</v>
      <v xml:space="preserve">http://data.worldbank.org/indicator/SP.URB.TOTL	</v>
      <v xml:space="preserve">	</v>
    </spb>
    <spb s="0">
      <v xml:space="preserve">data.worldbank.org	</v>
      <v xml:space="preserve">	</v>
      <v xml:space="preserve">http://data.worldbank.org/indicator/SP.DYN.IMRT.IN	</v>
      <v xml:space="preserve">	</v>
    </spb>
    <spb s="0">
      <v xml:space="preserve">data.worldbank.org	</v>
      <v xml:space="preserve">	</v>
      <v xml:space="preserve">http://data.worldbank.org/indicator/SH.MED.PHYS.ZS	</v>
      <v xml:space="preserve">	</v>
    </spb>
    <spb s="0">
      <v xml:space="preserve">data.worldbank.org	</v>
      <v xml:space="preserve">	</v>
      <v xml:space="preserve">http://data.worldbank.org/indicator/EG.USE.ELEC.KH.PC	</v>
      <v xml:space="preserve">	</v>
    </spb>
    <spb s="0">
      <v xml:space="preserve">data.worldbank.org	</v>
      <v xml:space="preserve">	</v>
      <v xml:space="preserve">http://data.worldbank.org/indicator/MS.MIL.TOTL.P1	</v>
      <v xml:space="preserve">	</v>
    </spb>
    <spb s="0">
      <v xml:space="preserve">data.worldbank.org	</v>
      <v xml:space="preserve">	</v>
      <v xml:space="preserve">http://data.worldbank.org/indicator/SH.STA.MMRT	</v>
      <v xml:space="preserve">	</v>
    </spb>
    <spb s="0">
      <v xml:space="preserve">data.worldbank.org	</v>
      <v xml:space="preserve">	</v>
      <v xml:space="preserve">http://data.worldbank.org/indicator/EN.ATM.CO2E.KT	</v>
      <v xml:space="preserve">	</v>
    </spb>
    <spb s="0">
      <v xml:space="preserve">data.worldbank.org	</v>
      <v xml:space="preserve">	</v>
      <v xml:space="preserve">http://data.worldbank.org/indicator/SL.TLF.CACT.ZS	</v>
      <v xml:space="preserve">	</v>
    </spb>
    <spb s="12">
      <v>15</v>
      <v>16</v>
      <v>17</v>
      <v>16</v>
      <v>16</v>
      <v>16</v>
      <v>18</v>
      <v>16</v>
      <v>16</v>
      <v>16</v>
      <v>16</v>
      <v>18</v>
      <v>19</v>
      <v>20</v>
      <v>21</v>
      <v>16</v>
      <v>16</v>
      <v>17</v>
      <v>22</v>
      <v>23</v>
      <v>19</v>
      <v>19</v>
      <v>24</v>
      <v>25</v>
      <v>19</v>
      <v>19</v>
      <v>26</v>
      <v>19</v>
      <v>27</v>
      <v>16</v>
      <v>28</v>
      <v>19</v>
      <v>29</v>
      <v>19</v>
      <v>19</v>
      <v>19</v>
      <v>19</v>
      <v>19</v>
      <v>17</v>
      <v>19</v>
      <v>19</v>
      <v>19</v>
      <v>19</v>
      <v>30</v>
      <v>19</v>
    </spb>
    <spb s="13">
      <v>CPI</v>
      <v>Name</v>
      <v>GDP</v>
      <v>Image</v>
      <v>Population</v>
      <v>Area</v>
      <v>UniqueName</v>
      <v>VDPID/VSID</v>
      <v>Abbreviation</v>
      <v>Currency code</v>
      <v>Description</v>
      <v>Official name</v>
      <v>National anthem</v>
      <v>LearnMoreOnLink</v>
      <v>Minimum wage</v>
      <v>Unemployment rate</v>
      <v>Life expectancy</v>
      <v>Birth rate</v>
      <v>Calling code</v>
      <v>Largest city</v>
      <v>Gasoline price</v>
      <v>Fertility rate</v>
      <v>Urban population</v>
      <v>Forested area (%)</v>
      <v>Agricultural land (%)</v>
      <v>Infant mortality</v>
      <v>Physicians per thousand</v>
      <v>CPI Change (%)</v>
      <v>Tax revenue (%)</v>
      <v>Electric power consumption</v>
      <v>Total tax rate</v>
      <v>Armed forces size</v>
      <v>Capital/Major City</v>
      <v>Maternal mortality ratio</v>
      <v>Fossil fuel energy consumption</v>
      <v>Carbon dioxide emissions</v>
      <v>Out of pocket health expenditure (%)</v>
      <v>Gross primary education enrollment (%)</v>
      <v>Population: Income share second 20%</v>
      <v>Population: Income share fourth 20%</v>
      <v>Population: Income share third 20%</v>
      <v>Market cap of listed companies</v>
      <v>Population: Income share highest 10%</v>
      <v>Population: Income share highest 20%</v>
      <v>Population: Income share lowest 10%</v>
      <v>Population: Income share lowest 20%</v>
      <v>Population: Labor force participation (%)</v>
      <v>Gross tertiary education enrollment (%)</v>
    </spb>
    <spb s="3">
      <v>2</v>
      <v>Name</v>
      <v>LearnMoreOnLink</v>
    </spb>
    <spb s="14">
      <v>2019</v>
      <v>2019</v>
      <v>2022</v>
      <v>km carré</v>
      <v>2019</v>
      <v>années (2018)</v>
      <v>pour mille (2018)</v>
      <v>par litre (2016)</v>
      <v>2018</v>
      <v>2019</v>
      <v>2016</v>
      <v>2016</v>
      <v>pour mille (2018)</v>
      <v>2018</v>
      <v>2019</v>
      <v>2018</v>
      <v>kWh (2014)</v>
      <v>2019</v>
      <v>2017</v>
      <v>décès pour 100 000 (2017)</v>
      <v>2015</v>
      <v>kilotonnes par an (2014)</v>
      <v>2015</v>
      <v>2017</v>
      <v>2017</v>
      <v>2017</v>
      <v>2017</v>
      <v>2018</v>
      <v>2017</v>
      <v>2017</v>
      <v>2017</v>
      <v>2017</v>
      <v>2019</v>
      <v>2017</v>
    </spb>
    <spb s="9">
      <v>4</v>
    </spb>
    <spb s="9">
      <v>5</v>
    </spb>
    <spb s="9">
      <v>6</v>
    </spb>
    <spb s="9">
      <v>7</v>
    </spb>
    <spb s="9">
      <v>8</v>
    </spb>
    <spb s="9">
      <v>9</v>
    </spb>
    <spb s="9">
      <v>10</v>
    </spb>
    <spb s="9">
      <v>11</v>
    </spb>
    <spb s="0">
      <v xml:space="preserve">Wikipedia	</v>
      <v xml:space="preserve">CC BY-SA 3.0	</v>
      <v xml:space="preserve">https://fr.wikipedia.org/wiki/%C3%8Ele-de-France	</v>
      <v xml:space="preserve">https://creativecommons.org/licenses/by-sa/3.0	</v>
    </spb>
    <spb s="1">
      <v>43</v>
      <v>43</v>
      <v>43</v>
      <v>43</v>
      <v>43</v>
      <v>43</v>
      <v>43</v>
      <v>43</v>
    </spb>
    <spb s="0">
      <v xml:space="preserve">Wikipedia	</v>
      <v xml:space="preserve">CC BY-SA 3.0	</v>
      <v xml:space="preserve">https://fr.wikipedia.org/wiki/Bretagne_(r%C3%A9gion_administrative)	</v>
      <v xml:space="preserve">https://creativecommons.org/licenses/by-sa/3.0	</v>
    </spb>
    <spb s="1">
      <v>45</v>
      <v>45</v>
      <v>45</v>
      <v>45</v>
      <v>45</v>
      <v>45</v>
      <v>45</v>
      <v>45</v>
    </spb>
    <spb s="0">
      <v xml:space="preserve">Wikipedia	</v>
      <v xml:space="preserve">CC BY-SA 3.0	</v>
      <v xml:space="preserve">https://fr.wikipedia.org/wiki/Centre-Val_de_Loire	</v>
      <v xml:space="preserve">https://creativecommons.org/licenses/by-sa/3.0	</v>
    </spb>
    <spb s="0">
      <v xml:space="preserve">Wikipedia	</v>
      <v xml:space="preserve">CC-BY-SA	</v>
      <v xml:space="preserve">http://en.wikipedia.org/wiki/Centre-Val_de_Loire	</v>
      <v xml:space="preserve">http://creativecommons.org/licenses/by-sa/3.0/	</v>
    </spb>
    <spb s="10">
      <v>47</v>
      <v>47</v>
      <v>47</v>
      <v>47</v>
      <v>48</v>
      <v>47</v>
      <v>47</v>
      <v>47</v>
      <v>47</v>
    </spb>
    <spb s="0">
      <v xml:space="preserve">Wikipedia	</v>
      <v xml:space="preserve">CC BY-SA 3.0	</v>
      <v xml:space="preserve">https://fr.wikipedia.org/wiki/Normandie	</v>
      <v xml:space="preserve">https://creativecommons.org/licenses/by-sa/3.0	</v>
    </spb>
    <spb s="0">
      <v xml:space="preserve">Wikipedia	</v>
      <v xml:space="preserve">CC-BY-SA	</v>
      <v xml:space="preserve">http://en.wikipedia.org/wiki/Normandy	</v>
      <v xml:space="preserve">http://creativecommons.org/licenses/by-sa/3.0/	</v>
    </spb>
    <spb s="15">
      <v>50</v>
      <v>51</v>
      <v>51</v>
      <v>50</v>
      <v>51</v>
      <v>50</v>
      <v>50</v>
      <v>50</v>
    </spb>
    <spb s="8">
      <v>2017</v>
      <v>km carré</v>
    </spb>
    <spb s="0">
      <v xml:space="preserve">Wikipedia	</v>
      <v xml:space="preserve">CC BY-SA 3.0	</v>
      <v xml:space="preserve">https://fr.wikipedia.org/wiki/Pays_de_la_Loire	</v>
      <v xml:space="preserve">https://creativecommons.org/licenses/by-sa/3.0	</v>
    </spb>
    <spb s="1">
      <v>54</v>
      <v>54</v>
      <v>54</v>
      <v>54</v>
      <v>54</v>
      <v>54</v>
      <v>54</v>
      <v>54</v>
    </spb>
    <spb s="3">
      <v>3</v>
      <v>Name</v>
      <v>LearnMoreOnLink</v>
    </spb>
    <spb s="0">
      <v xml:space="preserve">Wikipedia	</v>
      <v xml:space="preserve">CC BY-SA 3.0	</v>
      <v xml:space="preserve">https://fr.wikipedia.org/wiki/Occitanie_(r%C3%A9gion_administrative)	</v>
      <v xml:space="preserve">https://creativecommons.org/licenses/by-sa/3.0	</v>
    </spb>
    <spb s="1">
      <v>57</v>
      <v>57</v>
      <v>57</v>
      <v>57</v>
      <v>57</v>
      <v>57</v>
      <v>57</v>
      <v>57</v>
    </spb>
    <spb s="0">
      <v xml:space="preserve">Wikipedia	</v>
      <v xml:space="preserve">CC BY-SA 3.0	</v>
      <v xml:space="preserve">https://fr.wikipedia.org/wiki/Corse	</v>
      <v xml:space="preserve">https://creativecommons.org/licenses/by-sa/3.0	</v>
    </spb>
    <spb s="0">
      <v xml:space="preserve">Wikipedia	</v>
      <v xml:space="preserve">CC-BY-SA	</v>
      <v xml:space="preserve">http://en.wikipedia.org/wiki/Corsica	</v>
      <v xml:space="preserve">http://creativecommons.org/licenses/by-sa/3.0/	</v>
    </spb>
    <spb s="15">
      <v>59</v>
      <v>59</v>
      <v>59</v>
      <v>59</v>
      <v>60</v>
      <v>59</v>
      <v>59</v>
      <v>59</v>
    </spb>
    <spb s="3">
      <v>4</v>
      <v>Name</v>
      <v>LearnMoreOnLink</v>
    </spb>
    <spb s="8">
      <v>2022</v>
      <v>km carré</v>
    </spb>
    <spb s="0">
      <v xml:space="preserve">Wikipedia	</v>
      <v xml:space="preserve">CC BY-SA 3.0	</v>
      <v xml:space="preserve">https://fr.wikipedia.org/wiki/Grand_Est	</v>
      <v xml:space="preserve">https://creativecommons.org/licenses/by-sa/3.0	</v>
    </spb>
    <spb s="0">
      <v xml:space="preserve">Wikipedia	</v>
      <v xml:space="preserve">CC-BY-SA	</v>
      <v xml:space="preserve">http://en.wikipedia.org/wiki/Grand_Est	</v>
      <v xml:space="preserve">http://creativecommons.org/licenses/by-sa/3.0/	</v>
    </spb>
    <spb s="10">
      <v>64</v>
      <v>64</v>
      <v>64</v>
      <v>64</v>
      <v>65</v>
      <v>64</v>
      <v>64</v>
      <v>64</v>
      <v>64</v>
    </spb>
    <spb s="3">
      <v>5</v>
      <v>Name</v>
      <v>LearnMoreOnLink</v>
    </spb>
    <spb s="0">
      <v xml:space="preserve">Wikipedia	</v>
      <v xml:space="preserve">CC BY-SA 3.0	</v>
      <v xml:space="preserve">https://fr.wikipedia.org/wiki/Nouvelle-Aquitaine	</v>
      <v xml:space="preserve">https://creativecommons.org/licenses/by-sa/3.0	</v>
    </spb>
    <spb s="0">
      <v xml:space="preserve">Wikipedia	</v>
      <v xml:space="preserve">CC-BY-SA	</v>
      <v xml:space="preserve">http://en.wikipedia.org/wiki/Nouvelle-Aquitaine	</v>
      <v xml:space="preserve">http://creativecommons.org/licenses/by-sa/3.0/	</v>
    </spb>
    <spb s="15">
      <v>68</v>
      <v>68</v>
      <v>68</v>
      <v>68</v>
      <v>69</v>
      <v>68</v>
      <v>68</v>
      <v>68</v>
    </spb>
    <spb s="0">
      <v xml:space="preserve">Wikipedia	</v>
      <v xml:space="preserve">CC BY-SA 3.0	</v>
      <v xml:space="preserve">https://fr.wikipedia.org/wiki/Bourgogne-Franche-Comt%C3%A9	</v>
      <v xml:space="preserve">https://creativecommons.org/licenses/by-sa/3.0	</v>
    </spb>
    <spb s="0">
      <v xml:space="preserve">Wikipedia	</v>
      <v xml:space="preserve">CC-BY-SA	</v>
      <v xml:space="preserve">http://en.wikipedia.org/wiki/Bourgogne-Franche-Comté	</v>
      <v xml:space="preserve">http://creativecommons.org/licenses/by-sa/3.0/	</v>
    </spb>
    <spb s="10">
      <v>71</v>
      <v>71</v>
      <v>71</v>
      <v>71</v>
      <v>72</v>
      <v>71</v>
      <v>71</v>
      <v>71</v>
      <v>71</v>
    </spb>
    <spb s="16">
      <v>Name</v>
      <v>Image</v>
      <v>Population</v>
      <v>Area</v>
      <v>UniqueName</v>
      <v>Abbreviation</v>
      <v>Description</v>
      <v>Country/region</v>
      <v>LearnMoreOnLink</v>
      <v>Largest city</v>
      <v>Capital/Major City</v>
    </spb>
    <spb s="3">
      <v>6</v>
      <v>Name</v>
      <v>LearnMoreOnLink</v>
    </spb>
    <spb s="17">
      <v>4</v>
      <v>4</v>
    </spb>
    <spb s="0">
      <v xml:space="preserve">Wikipedia	</v>
      <v xml:space="preserve">CC BY-SA 3.0	</v>
      <v xml:space="preserve">https://fr.wikipedia.org/wiki/Hauts-de-France	</v>
      <v xml:space="preserve">https://creativecommons.org/licenses/by-sa/3.0	</v>
    </spb>
    <spb s="0">
      <v xml:space="preserve">Wikipedia	</v>
      <v xml:space="preserve">CC-BY-SA	</v>
      <v xml:space="preserve">http://en.wikipedia.org/wiki/Hauts-de-France	</v>
      <v xml:space="preserve">http://creativecommons.org/licenses/by-sa/3.0/	</v>
    </spb>
    <spb s="10">
      <v>77</v>
      <v>77</v>
      <v>77</v>
      <v>77</v>
      <v>78</v>
      <v>77</v>
      <v>77</v>
      <v>77</v>
      <v>77</v>
    </spb>
    <spb s="0">
      <v xml:space="preserve">Wikipedia	</v>
      <v xml:space="preserve">CC BY-SA 3.0	</v>
      <v xml:space="preserve">https://fr.wikipedia.org/wiki/Drom_(Ain)	</v>
      <v xml:space="preserve">https://creativecommons.org/licenses/by-sa/3.0	</v>
    </spb>
    <spb s="18">
      <v>80</v>
      <v>80</v>
      <v>80</v>
      <v>80</v>
      <v>80</v>
      <v>80</v>
      <v>80</v>
      <v>80</v>
      <v>80</v>
      <v>80</v>
    </spb>
    <spb s="19">
      <v>Name</v>
      <v>Image</v>
      <v>Latitude</v>
      <v>Longitude</v>
      <v>Population</v>
      <v>Area</v>
      <v>UniqueName</v>
      <v>VDPID/VSID</v>
      <v>Description</v>
      <v>Country/region</v>
      <v>LearnMoreOnLink</v>
      <v>Admin Division 1 (State/province/other)</v>
      <v>Admin Division 2 (County/district/other)</v>
    </spb>
    <spb s="3">
      <v>7</v>
      <v>Name</v>
      <v>LearnMoreOnLink</v>
    </spb>
    <spb s="9">
      <v>12</v>
    </spb>
  </spbData>
</supportingPropertyBags>
</file>

<file path=xl/richData/rdsupportingpropertybagstructure.xml><?xml version="1.0" encoding="utf-8"?>
<spbStructures xmlns="http://schemas.microsoft.com/office/spreadsheetml/2017/richdata2" count="20">
  <s>
    <k n="SourceText" t="s"/>
    <k n="LicenseText" t="s"/>
    <k n="SourceAddress" t="s"/>
    <k n="LicenseAddress" t="s"/>
  </s>
  <s>
    <k n="Nom" t="spb"/>
    <k n="Population" t="spb"/>
    <k n="Superficie" t="spb"/>
    <k n="UniqueName" t="spb"/>
    <k n="Description" t="spb"/>
    <k n="Pays/région" t="spb"/>
    <k n="Plus grande ville" t="spb"/>
    <k n="Capitale/ville principale" t="spb"/>
  </s>
  <s>
    <k n="Nom" t="s"/>
    <k n="Image" t="s"/>
    <k n="Population" t="s"/>
    <k n="Superficie" t="s"/>
    <k n="UniqueName" t="s"/>
    <k n="VDPID/VSID" t="s"/>
    <k n="Description" t="s"/>
    <k n="Pays/région" t="s"/>
    <k n="LearnMoreOnLink" t="s"/>
    <k n="Plus grande ville" t="s"/>
    <k n="Capitale/ville principale" t="s"/>
  </s>
  <s>
    <k n="^Order" t="spba"/>
    <k n="TitleProperty" t="s"/>
    <k n="SubTitleProperty" t="s"/>
  </s>
  <s>
    <k n="ShowInCardView" t="b"/>
    <k n="ShowInDotNotation" t="b"/>
    <k n="ShowInAutoComplete" t="b"/>
  </s>
  <s>
    <k n="UniqueName" t="spb"/>
    <k n="VDPID/VSID" t="spb"/>
    <k n="LearnMoreOnLink" t="spb"/>
  </s>
  <s>
    <k n="Nom" t="i"/>
    <k n="Image" t="i"/>
  </s>
  <s>
    <k n="link" t="s"/>
    <k n="logo" t="s"/>
    <k n="name" t="s"/>
  </s>
  <s>
    <k n="Population" t="s"/>
    <k n="Superficie" t="s"/>
  </s>
  <s>
    <k n="_Self" t="i"/>
  </s>
  <s>
    <k n="Nom" t="spb"/>
    <k n="Population" t="spb"/>
    <k n="Superficie" t="spb"/>
    <k n="UniqueName" t="spb"/>
    <k n="Abréviation" t="spb"/>
    <k n="Description" t="spb"/>
    <k n="Pays/région" t="spb"/>
    <k n="Plus grande ville" t="spb"/>
    <k n="Capitale/ville principale" t="spb"/>
  </s>
  <s>
    <k n="Nom" t="s"/>
    <k n="Image" t="s"/>
    <k n="Population" t="s"/>
    <k n="Superficie" t="s"/>
    <k n="UniqueName" t="s"/>
    <k n="VDPID/VSID" t="s"/>
    <k n="Abréviation" t="s"/>
    <k n="Description" t="s"/>
    <k n="Pays/région" t="s"/>
    <k n="LearnMoreOnLink" t="s"/>
    <k n="Plus grande ville" t="s"/>
    <k n="Capitale/ville principale" t="s"/>
  </s>
  <s>
    <k n="IPC" t="spb"/>
    <k n="Nom" t="spb"/>
    <k n="PIB" t="spb"/>
    <k n="Population" t="spb"/>
    <k n="Superficie" t="spb"/>
    <k n="UniqueName" t="spb"/>
    <k n="Abréviation" t="spb"/>
    <k n="Code devise" t="spb"/>
    <k n="Description" t="spb"/>
    <k n="Nom officiel" t="spb"/>
    <k n="Hymne national" t="spb"/>
    <k n="Salaire minimum" t="spb"/>
    <k n="Taux de chômage" t="spb"/>
    <k n="Espérance de vie" t="spb"/>
    <k n="Taux de natalité" t="spb"/>
    <k n="Indicatif d'appel" t="spb"/>
    <k n="Plus grande ville" t="spb"/>
    <k n="Prix de l'essence" t="spb"/>
    <k n="Taux de fécondité" t="spb"/>
    <k n="Population urbaine" t="spb"/>
    <k n="Surface boisée (%)" t="spb"/>
    <k n="Terre agricole (%)" t="spb"/>
    <k n="Mortalité infantile" t="spb"/>
    <k n="Médecins pour mille" t="spb"/>
    <k n="Modification IPC (%)" t="spb"/>
    <k n="Recettes fiscales (%)" t="spb"/>
    <k n="Consommation électrique" t="spb"/>
    <k n="Taux d'imposition total" t="spb"/>
    <k n="Taille des forces armées" t="spb"/>
    <k n="Capitale/ville principale" t="spb"/>
    <k n="Taux de mortalité maternelle" t="spb"/>
    <k n="Consommation d'énergie fossile" t="spb"/>
    <k n="`Émissions de dioxyde de carbone" t="spb"/>
    <k n="Dépenses de santé remboursables (%)" t="spb"/>
    <k n="Taux brut de scolarisation primaire (%)" t="spb"/>
    <k n="Population : deuxième part de revenu 20%" t="spb"/>
    <k n="Population : quatrième part du revenu 20%" t="spb"/>
    <k n="Population : troisième part du revenu 20%" t="spb"/>
    <k n="Capitalisation boursière des sociétés cotées" t="spb"/>
    <k n="Population : part de revenu la plus élevée 10%" t="spb"/>
    <k n="Population : part de revenu la plus élevée 20%" t="spb"/>
    <k n="Population : part du revenu la plus faible 10%" t="spb"/>
    <k n="Population : part du revenu la plus faible 20%" t="spb"/>
    <k n="Population : participation au marché du travail (%)" t="spb"/>
    <k n="Taux brut de scolarisation dans l'enseignement supérieur (%)" t="spb"/>
  </s>
  <s>
    <k n="IPC" t="s"/>
    <k n="Nom" t="s"/>
    <k n="PIB" t="s"/>
    <k n="Image" t="s"/>
    <k n="Population" t="s"/>
    <k n="Superficie" t="s"/>
    <k n="UniqueName" t="s"/>
    <k n="VDPID/VSID" t="s"/>
    <k n="Abréviation" t="s"/>
    <k n="Code devise" t="s"/>
    <k n="Description" t="s"/>
    <k n="Nom officiel" t="s"/>
    <k n="Hymne national" t="s"/>
    <k n="LearnMoreOnLink" t="s"/>
    <k n="Salaire minimum" t="s"/>
    <k n="Taux de chômage" t="s"/>
    <k n="Espérance de vie" t="s"/>
    <k n="Taux de natalité" t="s"/>
    <k n="Indicatif d'appel" t="s"/>
    <k n="Plus grande ville" t="s"/>
    <k n="Prix de l'essence" t="s"/>
    <k n="Taux de fécondité" t="s"/>
    <k n="Population urbaine" t="s"/>
    <k n="Surface boisée (%)" t="s"/>
    <k n="Terre agricole (%)" t="s"/>
    <k n="Mortalité infantile" t="s"/>
    <k n="Médecins pour mille" t="s"/>
    <k n="Modification IPC (%)" t="s"/>
    <k n="Recettes fiscales (%)" t="s"/>
    <k n="Consommation électrique" t="s"/>
    <k n="Taux d'imposition total" t="s"/>
    <k n="Taille des forces armées" t="s"/>
    <k n="Capitale/ville principale" t="s"/>
    <k n="Taux de mortalité maternelle" t="s"/>
    <k n="Consommation d'énergie fossile" t="s"/>
    <k n="Émissions de dioxyde de carbone" t="s"/>
    <k n="Dépenses de santé remboursables (%)" t="s"/>
    <k n="Taux brut de scolarisation primaire (%)" t="s"/>
    <k n="Population : deuxième part de revenu 20%" t="s"/>
    <k n="Population : quatrième part du revenu 20%" t="s"/>
    <k n="Population : troisième part du revenu 20%" t="s"/>
    <k n="Capitalisation boursière des sociétés cotées" t="s"/>
    <k n="Population : part de revenu la plus élevée 10%" t="s"/>
    <k n="Population : part de revenu la plus élevée 20%" t="s"/>
    <k n="Population : part du revenu la plus faible 10%" t="s"/>
    <k n="Population : part du revenu la plus faible 20%" t="s"/>
    <k n="Population : participation au marché du travail (%)" t="s"/>
    <k n="Taux brut de scolarisation dans l'enseignement supérieur (%)" t="s"/>
  </s>
  <s>
    <k n="IPC" t="s"/>
    <k n="PIB" t="s"/>
    <k n="Population" t="s"/>
    <k n="Superficie" t="s"/>
    <k n="Taux de chômage" t="s"/>
    <k n="Espérance de vie" t="s"/>
    <k n="Taux de natalité" t="s"/>
    <k n="Prix de l'essence" t="s"/>
    <k n="Taux de fécondité" t="s"/>
    <k n="Population urbaine" t="s"/>
    <k n="Surface boisée (%)" t="s"/>
    <k n="Terre agricole (%)" t="s"/>
    <k n="Mortalité infantile" t="s"/>
    <k n="Médecins pour mille" t="s"/>
    <k n="Modification IPC (%)" t="s"/>
    <k n="Recettes fiscales (%)" t="s"/>
    <k n="Consommation électrique" t="s"/>
    <k n="Taux d'imposition total" t="s"/>
    <k n="Taille des forces armées" t="s"/>
    <k n="Taux de mortalité maternelle" t="s"/>
    <k n="Consommation d'énergie fossile" t="s"/>
    <k n="`Émissions de dioxyde de carbone" t="s"/>
    <k n="Dépenses de santé remboursables (%)" t="s"/>
    <k n="Taux brut de scolarisation primaire (%)" t="s"/>
    <k n="Population : deuxième part de revenu 20%" t="s"/>
    <k n="Population : quatrième part du revenu 20%" t="s"/>
    <k n="Population : troisième part du revenu 20%" t="s"/>
    <k n="Capitalisation boursière des sociétés cotées" t="s"/>
    <k n="Population : part de revenu la plus élevée 10%" t="s"/>
    <k n="Population : part de revenu la plus élevée 20%" t="s"/>
    <k n="Population : part du revenu la plus faible 10%" t="s"/>
    <k n="Population : part du revenu la plus faible 20%" t="s"/>
    <k n="Population : participation au marché du travail (%)" t="s"/>
    <k n="Taux brut de scolarisation dans l'enseignement supérieur (%)" t="s"/>
  </s>
  <s>
    <k n="Nom" t="spb"/>
    <k n="Population" t="spb"/>
    <k n="Superficie" t="spb"/>
    <k n="UniqueName" t="spb"/>
    <k n="Abréviation" t="spb"/>
    <k n="Description" t="spb"/>
    <k n="Pays/région" t="spb"/>
    <k n="Capitale/ville principale" t="spb"/>
  </s>
  <s>
    <k n="Nom" t="s"/>
    <k n="Image" t="s"/>
    <k n="Population" t="s"/>
    <k n="Superficie" t="s"/>
    <k n="UniqueName" t="s"/>
    <k n="Abréviation" t="s"/>
    <k n="Description" t="s"/>
    <k n="Pays/région" t="s"/>
    <k n="LearnMoreOnLink" t="s"/>
    <k n="Plus grande ville" t="s"/>
    <k n="Capitale/ville principale" t="s"/>
  </s>
  <s>
    <k n="UniqueName" t="spb"/>
    <k n="LearnMoreOnLink" t="spb"/>
  </s>
  <s>
    <k n="Nom" t="spb"/>
    <k n="Latitude" t="spb"/>
    <k n="Longitude" t="spb"/>
    <k n="Population" t="spb"/>
    <k n="Superficie" t="spb"/>
    <k n="UniqueName" t="spb"/>
    <k n="Description" t="spb"/>
    <k n="Pays/région" t="spb"/>
    <k n="Division administrative 1 (État/province/autre)" t="spb"/>
    <k n="Division administrative 2 (comté/district/autre)" t="spb"/>
  </s>
  <s>
    <k n="Nom" t="s"/>
    <k n="Image" t="s"/>
    <k n="Latitude" t="s"/>
    <k n="Longitude" t="s"/>
    <k n="Population" t="s"/>
    <k n="Superficie" t="s"/>
    <k n="UniqueName" t="s"/>
    <k n="VDPID/VSID" t="s"/>
    <k n="Description" t="s"/>
    <k n="Pays/région" t="s"/>
    <k n="LearnMoreOnLink" t="s"/>
    <k n="Division administrative 1 (État/province/autre)" t="s"/>
    <k n="Division administrative 2 (comté/district/autre)"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0">
    <x:dxf>
      <x:numFmt numFmtId="3" formatCode="#,##0"/>
    </x:dxf>
    <x:dxf>
      <x:numFmt numFmtId="0" formatCode="General"/>
    </x:dxf>
    <x:dxf>
      <x:numFmt numFmtId="14" formatCode="0.00%"/>
    </x:dxf>
    <x:dxf>
      <x:numFmt numFmtId="1" formatCode="0"/>
    </x:dxf>
    <x:dxf>
      <x:numFmt numFmtId="4" formatCode="#,##0.00"/>
    </x:dxf>
    <x:dxf>
      <x:numFmt numFmtId="2" formatCode="0.00"/>
    </x:dxf>
  </dxfs>
  <richProperties>
    <rPr n="IsTitleField" t="b"/>
    <rPr n="IsHeroField" t="b"/>
    <rPr n="NumberFormat" t="s"/>
  </richProperties>
  <richStyles>
    <rSty>
      <rpv i="0">1</rpv>
    </rSty>
    <rSty>
      <rpv i="1">1</rpv>
    </rSty>
    <rSty dxfid="0">
      <rpv i="2">#,##0</rpv>
    </rSty>
    <rSty dxfid="1">
      <rpv i="2">_([$$-en-US]* #,##0_);_([$$-en-US]* (#,##0);_([$$-en-US]* "-"_);_(@_)</rpv>
    </rSty>
    <rSty dxfid="1">
      <rpv i="2">0.0</rpv>
    </rSty>
    <rSty dxfid="2">
      <rpv i="2">0.0%</rpv>
    </rSty>
    <rSty dxfid="3">
      <rpv i="2">0</rpv>
    </rSty>
    <rSty dxfid="4">
      <rpv i="2">#,##0.00</rpv>
    </rSty>
    <rSty dxfid="5">
      <rpv i="2">0.00</rpv>
    </rSty>
    <rSty dxfid="1">
      <rpv i="2">_([$$-en-US]* #,##0.00_);_([$$-en-US]* (#,##0.00);_([$$-en-US]* "-"??_);_(@_)</rpv>
    </rSty>
    <rSty dxfid="2"/>
    <rSty dxfid="1">
      <rpv i="2">0.0000</rpv>
    </rSty>
  </richStyles>
</richStyleShee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CC5D371-CB5A-4C02-8F7B-A26578A20520}" name="Tableau1" displayName="Tableau1" ref="B20:AR21" totalsRowShown="0" headerRowDxfId="47" dataDxfId="45" headerRowBorderDxfId="46" tableBorderDxfId="44" totalsRowBorderDxfId="43">
  <autoFilter ref="B20:AR21" xr:uid="{DCC5D371-CB5A-4C02-8F7B-A26578A20520}"/>
  <tableColumns count="43">
    <tableColumn id="1" xr3:uid="{E644D7C5-89DB-4837-9C49-C9DE78B78626}" name="Région" dataDxfId="42"/>
    <tableColumn id="2" xr3:uid="{D70E6208-25B4-42DF-8C83-DFD8F910ECF0}" name="Détail région" dataDxfId="41"/>
    <tableColumn id="3" xr3:uid="{DC6A9537-0D13-43DA-8B36-CD8564E848C5}" name="Catégorie d'entreprise" dataDxfId="40">
      <calculatedColumnFormula>'2- Volet financier'!ch_taille</calculatedColumnFormula>
    </tableColumn>
    <tableColumn id="22" xr3:uid="{3C9DF7BA-250C-44FB-96EE-735BEF79E73E}" name="Activité du projet" dataDxfId="39"/>
    <tableColumn id="4" xr3:uid="{C8D925B6-F245-4B73-862F-062011BE8829}" name="Zone géographique de l'activité du projet" dataDxfId="38"/>
    <tableColumn id="5" xr3:uid="{54947500-61AC-4D21-A5F5-36470D60702F}" name="Description du projet" dataDxfId="37"/>
    <tableColumn id="6" xr3:uid="{1016FA18-3EEE-4DEB-8EAF-AC10892D2A59}" name="Date prévisionnelle de commande du premier véhicule" dataDxfId="36"/>
    <tableColumn id="7" xr3:uid="{BAD30242-0A92-41FB-AB8F-12CA22E83338}" name="Date prévisionnelle de mise en service du dernier véhicule (ou dernière borne)" dataDxfId="35"/>
    <tableColumn id="8" xr3:uid="{C122AF7C-6624-4BB5-8F21-20B45BBF81BE}" name="Durée du projet (en mois) _x000a_ou durée d'exécution de l'opération" dataDxfId="34">
      <calculatedColumnFormula>DATEDIF(Tableau1[[#This Row],[Date prévisionnelle de commande du premier véhicule]], Tableau1[[#This Row],[Date prévisionnelle de mise en service du dernier véhicule (ou dernière borne)]], "M")+1</calculatedColumnFormula>
    </tableColumn>
    <tableColumn id="9" xr3:uid="{404599D9-11C6-4F08-800A-F1B1FE0223AB}" name="Montant investissement véhicule(s)" dataDxfId="33">
      <calculatedColumnFormula>'2- Volet financier'!D153</calculatedColumnFormula>
    </tableColumn>
    <tableColumn id="10" xr3:uid="{EC054086-307C-4506-9481-FEE9EBBAAA39}" name="Montant investissement infrastructure(s) de recharge" dataDxfId="32"/>
    <tableColumn id="11" xr3:uid="{126A5343-3F98-49E8-AB51-EB78104FBE4D}" name="Montant investissement véhicule(s) de référence" dataDxfId="31">
      <calculatedColumnFormula>'2- Volet financier'!E153</calculatedColumnFormula>
    </tableColumn>
    <tableColumn id="12" xr3:uid="{ABB05E76-BF66-42F3-8D62-B0BBE9158754}" name="Montant aide ADEME demandée véhicule(s)" dataDxfId="30">
      <calculatedColumnFormula>'2- Volet financier'!E155</calculatedColumnFormula>
    </tableColumn>
    <tableColumn id="39" xr3:uid="{9EAA600C-256A-4BB5-BFF7-07D5E9C6EC03}" name="Montant investissement total" dataDxfId="29">
      <calculatedColumnFormula>Tableau1[[#This Row],[Montant investissement véhicule(s)]]+Tableau1[[#This Row],[Montant investissement infrastructure(s) de recharge]]</calculatedColumnFormula>
    </tableColumn>
    <tableColumn id="38" xr3:uid="{93DD1228-2FDE-4AD7-8F6B-010983658F9F}" name="Montant total d'aide demandée" dataDxfId="28">
      <calculatedColumnFormula>Tableau1[[#This Row],[Montant aide ADEME demandée véhicule(s)]]</calculatedColumnFormula>
    </tableColumn>
    <tableColumn id="14" xr3:uid="{70117BB3-1559-436C-9970-834057F32839}" name="Nombre de PL N2 dont le PTAC&gt;4,5t" dataDxfId="27">
      <calculatedColumnFormula>'2- Volet financier'!F34+'2- Volet financier'!G68+'2- Volet financier'!F98+'2- Volet financier'!F127</calculatedColumnFormula>
    </tableColumn>
    <tableColumn id="15" xr3:uid="{648C38C2-2AB8-44FD-9CF2-6F02ECBD7917}" name="Nombre de PL N3 dont le PTAC&gt;12t et ≤16t" dataDxfId="26"/>
    <tableColumn id="16" xr3:uid="{EE4C545F-1865-4A73-88A1-FA59D73D2659}" name="Nombre de PL N3 dont le PTAC&gt;16t et ≤19t" dataDxfId="25"/>
    <tableColumn id="17" xr3:uid="{2E4010A2-5805-4838-A542-7661B9FA2307}" name="Nombre de PL N3 dont le PTAC &gt;19t et ≤26t" dataDxfId="24"/>
    <tableColumn id="18" xr3:uid="{D0900B2A-346A-4C65-9B8E-9865A9BEB783}" name="Nombre de PL N3 dont le PTAC &gt;26t et ≤32t" dataDxfId="23"/>
    <tableColumn id="19" xr3:uid="{DDE82491-FFC3-49AD-8159-F82441BAF01F}" name="Nombre de PL N3 hors tracteur" dataDxfId="22">
      <calculatedColumnFormula>SUM(R21:U21)</calculatedColumnFormula>
    </tableColumn>
    <tableColumn id="20" xr3:uid="{0FC6A2A8-FA55-4639-AD5C-3B25510B2959}" name="Nombre de PL N3 tracteur" dataDxfId="21">
      <calculatedColumnFormula>'2- Volet financier'!F50+'2- Volet financier'!G84+'2- Volet financier'!F114+'2- Volet financier'!F143</calculatedColumnFormula>
    </tableColumn>
    <tableColumn id="36" xr3:uid="{F24EE68B-4F6C-4C2F-8CEA-0F3591D46875}" name="Nombre total de véhicule(s)" dataDxfId="20">
      <calculatedColumnFormula>SUM(Tableau1[[#This Row],[Nombre de PL N3 hors tracteur]:[Nombre de PL N3 tracteur]])+Tableau1[[#This Row],[Nombre de PL N2 dont le PTAC&gt;4,5t]]</calculatedColumnFormula>
    </tableColumn>
    <tableColumn id="23" xr3:uid="{5BDE5B26-39B2-434B-A35B-989757ACEF58}" name="Constructeur(s) véhicule(s)" dataDxfId="19"/>
    <tableColumn id="21" xr3:uid="{DA6F0939-FB5A-44B4-97FD-7544A7B17ACE}" name="Modèle(s) véhicule(s)" dataDxfId="18"/>
    <tableColumn id="13" xr3:uid="{2E253BEB-BF03-4728-AA38-C200C261F701}" name="Chimie de batterie" dataDxfId="17"/>
    <tableColumn id="24" xr3:uid="{46FD3335-6C1B-444D-9AD0-E4BEF758D07E}" name="Provenance géographique des véhicules" dataDxfId="16"/>
    <tableColumn id="45" xr3:uid="{17A71160-5F1A-4FEF-8C2F-E6F4ECB2DA93}" name="Nombre de kilomètres parcourus par le(s) véhicule(s) PL N2 dont le PTAC&gt;4,5t" dataDxfId="15"/>
    <tableColumn id="43" xr3:uid="{93EDCED0-4172-45E3-9658-62D70E7C95D0}" name="Nombre de kilomètres parcourus par le(s) véhicule(s) PL N3 porteur(s)" dataDxfId="14"/>
    <tableColumn id="35" xr3:uid="{7831112E-79BD-42BE-9732-477AECFC7E52}" name="Nombre de kilomètres parcourus par le(s) véhicule(s) PL N3 tracteur(s)" dataDxfId="13"/>
    <tableColumn id="25" xr3:uid="{913BE978-B007-4962-AED8-7BC63F77B3BC}" name="Nombre de kilomètres parcourus par an sur le projet" dataDxfId="12">
      <calculatedColumnFormula>Tableau1[[#This Row],[Nombre de kilomètres parcourus par le(s) véhicule(s) PL N2 dont le PTAC&gt;4,5t]]*Tableau1[[#This Row],[Nombre de PL N2 dont le PTAC&gt;4,5t]]+Tableau1[[#This Row],[Nombre de kilomètres parcourus par le(s) véhicule(s) PL N3 porteur(s)]]*Tableau1[[#This Row],[Nombre de PL N3 hors tracteur]]+Tableau1[[#This Row],[Nombre de kilomètres parcourus par le(s) véhicule(s) PL N3 tracteur(s)]]*Tableau1[[#This Row],[Nombre de PL N3 tracteur]]</calculatedColumnFormula>
    </tableColumn>
    <tableColumn id="26" xr3:uid="{073134CA-D70F-4766-94C7-8DDBBF501DBE}" name="Mode de financement du/des véhicule(s)" dataDxfId="11"/>
    <tableColumn id="41" xr3:uid="{1B555071-1304-4ABA-B55D-A659FD3EB979}" name="Type de projet" dataDxfId="10"/>
    <tableColumn id="27" xr3:uid="{6F815F31-52CC-4B8B-B99B-FB50D3916400}" name="Nombre de point(s) de charge COURANT ALTERNATIF (AC) de puissance &lt;40kW" dataDxfId="9"/>
    <tableColumn id="28" xr3:uid="{449C0F2C-EBCD-4AEB-A03C-17DA32A22924}" name="Nombre de point(s) de charge COURANT ALTERNATIF (AC) de puissance &gt;=40kW" dataDxfId="8"/>
    <tableColumn id="29" xr3:uid="{9DE4FB80-AE84-4DE0-8BA3-39D544BFC205}" name="Nombre de point(s) de charge COURANT CONTINU (DC) de puissance &lt;=50kW" dataDxfId="7"/>
    <tableColumn id="30" xr3:uid="{132C7911-A429-4B65-8E3E-67CC5ECD3059}" name="Nombre de point(s) de charge COURANT CONTINU (DC) de puissance &gt;50kW et &lt;=150kW" dataDxfId="6"/>
    <tableColumn id="31" xr3:uid="{84916C21-D57C-47F7-B981-C60AAA5EB2B7}" name="Nombre de point(s) de charge COURANT CONTINU (DC) de puissance &gt;150kW" dataDxfId="5"/>
    <tableColumn id="32" xr3:uid="{901ADDE2-A1AC-478D-8458-68AF5AD5B81A}" name="Nombre de point(s) de charge" dataDxfId="4">
      <calculatedColumnFormula>SUM(Tableau1[[#This Row],[Nombre de point(s) de charge COURANT ALTERNATIF (AC) de puissance &lt;40kW]:[Nombre de point(s) de charge COURANT CONTINU (DC) de puissance &gt;150kW]])</calculatedColumnFormula>
    </tableColumn>
    <tableColumn id="33" xr3:uid="{86E0165E-3E92-4F3E-8996-9876367B4AF3}" name="Nombre de borne(s)" dataDxfId="3"/>
    <tableColumn id="37" xr3:uid="{66673128-3E67-4EF0-928B-7966CCD37835}" name="Fournisseur(s) borne(s)" dataDxfId="2"/>
    <tableColumn id="40" xr3:uid="{B786A12B-6753-43C0-9C03-670D1E40C971}" name="Installateur(s) borne(s)" dataDxfId="1"/>
    <tableColumn id="34" xr3:uid="{7D98640E-DAB2-438A-90BC-B5B5CF3B8A82}" name="Provenance géographique des bornes" dataDxfId="0"/>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3B117B6-7105-43EB-9602-83D7D0C1A28E}" name="Tableau2" displayName="Tableau2" ref="B3:G18" totalsRowShown="0">
  <autoFilter ref="B3:G18" xr:uid="{A3B117B6-7105-43EB-9602-83D7D0C1A28E}"/>
  <tableColumns count="6">
    <tableColumn id="1" xr3:uid="{4CB188DF-247F-4EBC-8E8C-58726C217475}" name="Région"/>
    <tableColumn id="2" xr3:uid="{722E0426-B304-49F4-8EE1-5D281460F42F}" name="Catégorie entreprise"/>
    <tableColumn id="3" xr3:uid="{BB03247E-9265-4998-92E1-A0C87EE683B6}" name="Origine géographique"/>
    <tableColumn id="4" xr3:uid="{63ACFB72-2E0A-43C1-AF90-3BB8A81C8425}" name="Mode de financement"/>
    <tableColumn id="6" xr3:uid="{1D2E61BC-25CD-4BD9-AB2C-70B38261B7D6}" name="Zone géographique d'activité"/>
    <tableColumn id="5" xr3:uid="{CACADE5D-E4DD-4C1B-BF63-453B09A278F8}" name="Type de proje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38C1D-481D-4174-97C0-E063A340919A}">
  <dimension ref="A1:G89"/>
  <sheetViews>
    <sheetView showGridLines="0" zoomScale="85" zoomScaleNormal="85" workbookViewId="0">
      <selection activeCell="E30" sqref="E30"/>
    </sheetView>
  </sheetViews>
  <sheetFormatPr baseColWidth="10" defaultColWidth="11.42578125" defaultRowHeight="14.25" x14ac:dyDescent="0.2"/>
  <cols>
    <col min="1" max="1" width="11.42578125" style="1"/>
    <col min="2" max="2" width="41.140625" style="1" customWidth="1"/>
    <col min="3" max="3" width="30.5703125" style="1" customWidth="1"/>
    <col min="4" max="4" width="48.42578125" style="1" customWidth="1"/>
    <col min="5" max="6" width="30.5703125" style="1" customWidth="1"/>
    <col min="7" max="16384" width="11.42578125" style="1"/>
  </cols>
  <sheetData>
    <row r="1" spans="1:6" ht="14.25" customHeight="1" x14ac:dyDescent="0.2">
      <c r="E1" s="201"/>
      <c r="F1" s="201"/>
    </row>
    <row r="2" spans="1:6" ht="14.25" customHeight="1" x14ac:dyDescent="0.25">
      <c r="C2"/>
      <c r="E2" s="201"/>
      <c r="F2" s="201"/>
    </row>
    <row r="3" spans="1:6" ht="14.25" customHeight="1" x14ac:dyDescent="0.2">
      <c r="E3" s="201"/>
      <c r="F3" s="201"/>
    </row>
    <row r="4" spans="1:6" ht="14.25" customHeight="1" x14ac:dyDescent="0.2">
      <c r="E4" s="201"/>
      <c r="F4" s="201"/>
    </row>
    <row r="5" spans="1:6" ht="14.25" customHeight="1" x14ac:dyDescent="0.2">
      <c r="E5" s="201"/>
      <c r="F5" s="201"/>
    </row>
    <row r="6" spans="1:6" ht="14.25" customHeight="1" x14ac:dyDescent="0.2">
      <c r="E6" s="201"/>
      <c r="F6" s="201"/>
    </row>
    <row r="7" spans="1:6" ht="14.25" customHeight="1" x14ac:dyDescent="0.2">
      <c r="E7" s="201"/>
      <c r="F7" s="201"/>
    </row>
    <row r="8" spans="1:6" x14ac:dyDescent="0.2">
      <c r="E8" s="201"/>
      <c r="F8" s="201"/>
    </row>
    <row r="10" spans="1:6" ht="26.25" x14ac:dyDescent="0.2">
      <c r="A10" s="202" t="s">
        <v>0</v>
      </c>
      <c r="B10" s="202"/>
      <c r="C10" s="202"/>
      <c r="D10" s="202"/>
      <c r="E10" s="202"/>
      <c r="F10" s="202"/>
    </row>
    <row r="12" spans="1:6" ht="20.100000000000001" customHeight="1" x14ac:dyDescent="0.2">
      <c r="B12" s="2" t="s">
        <v>1</v>
      </c>
      <c r="C12" s="3"/>
      <c r="D12" s="4" t="s">
        <v>2</v>
      </c>
      <c r="E12" s="203"/>
      <c r="F12" s="204"/>
    </row>
    <row r="13" spans="1:6" ht="20.100000000000001" customHeight="1" x14ac:dyDescent="0.2">
      <c r="B13" s="205" t="s">
        <v>3</v>
      </c>
      <c r="C13" s="205"/>
      <c r="D13" s="205"/>
      <c r="E13" s="205"/>
      <c r="F13" s="205"/>
    </row>
    <row r="14" spans="1:6" ht="8.25" customHeight="1" x14ac:dyDescent="0.2">
      <c r="B14" s="5"/>
      <c r="C14" s="5"/>
      <c r="D14" s="5"/>
      <c r="E14" s="5"/>
      <c r="F14" s="5"/>
    </row>
    <row r="15" spans="1:6" ht="20.100000000000001" customHeight="1" x14ac:dyDescent="0.25">
      <c r="B15" s="6" t="s">
        <v>4</v>
      </c>
      <c r="D15" s="7"/>
      <c r="E15" s="7"/>
      <c r="F15" s="7"/>
    </row>
    <row r="16" spans="1:6" ht="20.100000000000001" customHeight="1" x14ac:dyDescent="0.25">
      <c r="B16" s="6" t="s">
        <v>5</v>
      </c>
      <c r="D16" s="6"/>
      <c r="E16" s="6"/>
      <c r="F16" s="6"/>
    </row>
    <row r="17" spans="1:7" x14ac:dyDescent="0.2">
      <c r="B17" s="6" t="s">
        <v>6</v>
      </c>
      <c r="D17" s="6"/>
      <c r="E17" s="6"/>
      <c r="F17" s="6"/>
    </row>
    <row r="18" spans="1:7" x14ac:dyDescent="0.2">
      <c r="B18" s="6" t="s">
        <v>7</v>
      </c>
      <c r="D18" s="6"/>
      <c r="E18" s="6"/>
      <c r="F18" s="6"/>
    </row>
    <row r="19" spans="1:7" x14ac:dyDescent="0.2">
      <c r="B19" s="6"/>
      <c r="D19" s="6"/>
      <c r="E19" s="6"/>
      <c r="F19" s="6"/>
    </row>
    <row r="20" spans="1:7" x14ac:dyDescent="0.2">
      <c r="B20" s="8" t="s">
        <v>8</v>
      </c>
      <c r="D20" s="6"/>
      <c r="E20" s="6"/>
      <c r="F20" s="6"/>
    </row>
    <row r="21" spans="1:7" x14ac:dyDescent="0.2">
      <c r="B21" s="7"/>
      <c r="C21" s="7"/>
      <c r="D21" s="7"/>
      <c r="E21" s="7"/>
      <c r="F21" s="7"/>
    </row>
    <row r="22" spans="1:7" ht="348" customHeight="1" x14ac:dyDescent="0.2">
      <c r="B22" s="206" t="s">
        <v>9</v>
      </c>
      <c r="C22" s="207"/>
      <c r="D22" s="207"/>
      <c r="E22" s="207"/>
      <c r="F22" s="208"/>
    </row>
    <row r="23" spans="1:7" ht="27.75" customHeight="1" x14ac:dyDescent="0.2">
      <c r="B23" s="4"/>
      <c r="G23" s="9"/>
    </row>
    <row r="24" spans="1:7" ht="15" x14ac:dyDescent="0.2">
      <c r="B24" s="10" t="s">
        <v>10</v>
      </c>
      <c r="C24" s="11"/>
      <c r="D24" s="10" t="s">
        <v>11</v>
      </c>
      <c r="E24" s="11"/>
      <c r="G24" s="12"/>
    </row>
    <row r="25" spans="1:7" ht="37.5" customHeight="1" x14ac:dyDescent="0.2">
      <c r="B25" s="10"/>
      <c r="C25" s="13"/>
      <c r="D25" s="10"/>
      <c r="E25" s="13"/>
      <c r="G25" s="12"/>
    </row>
    <row r="26" spans="1:7" s="14" customFormat="1" ht="20.25" x14ac:dyDescent="0.2">
      <c r="A26" s="200" t="s">
        <v>12</v>
      </c>
      <c r="B26" s="200"/>
      <c r="C26" s="200"/>
      <c r="D26" s="200"/>
      <c r="E26" s="200"/>
      <c r="F26" s="200"/>
    </row>
    <row r="27" spans="1:7" s="16" customFormat="1" ht="15" customHeight="1" x14ac:dyDescent="0.2">
      <c r="A27" s="15"/>
      <c r="B27" s="15"/>
      <c r="C27" s="15"/>
      <c r="D27" s="15"/>
      <c r="E27" s="15"/>
      <c r="F27" s="15"/>
    </row>
    <row r="28" spans="1:7" s="17" customFormat="1" ht="20.100000000000001" customHeight="1" x14ac:dyDescent="0.25">
      <c r="B28" s="18" t="s">
        <v>13</v>
      </c>
      <c r="C28" s="19" t="s">
        <v>14</v>
      </c>
    </row>
    <row r="29" spans="1:7" s="17" customFormat="1" ht="20.100000000000001" customHeight="1" x14ac:dyDescent="0.25">
      <c r="B29" s="20" t="s">
        <v>15</v>
      </c>
      <c r="C29" s="209" t="s">
        <v>16</v>
      </c>
      <c r="D29" s="210"/>
    </row>
    <row r="30" spans="1:7" s="17" customFormat="1" ht="20.100000000000001" customHeight="1" x14ac:dyDescent="0.25">
      <c r="B30" s="20" t="s">
        <v>17</v>
      </c>
      <c r="C30" s="209"/>
      <c r="D30" s="210"/>
    </row>
    <row r="31" spans="1:7" s="17" customFormat="1" ht="20.100000000000001" customHeight="1" x14ac:dyDescent="0.25">
      <c r="B31" s="20"/>
      <c r="C31" s="21"/>
      <c r="D31" s="21"/>
    </row>
    <row r="32" spans="1:7" s="17" customFormat="1" ht="20.100000000000001" customHeight="1" x14ac:dyDescent="0.25">
      <c r="B32" s="18" t="s">
        <v>18</v>
      </c>
      <c r="C32" s="211" t="str">
        <f>IF(AND(OR(C29="une petite entreprise au sens de la réglementation européenne",C29="une moyenne entreprise au sens de la réglementation européenne"),C30="moins de trois ans"),"critères A &amp; B non applicables : veuillez ne pas remplir le tableau suivant et passer directement à la vérification du critère C","veuillez renseigner les chiffres de votre dernière liasse fiscale ou état financier disponible et joindre cette liasse fiscale ou état financier comme justificatif")</f>
        <v>veuillez renseigner les chiffres de votre dernière liasse fiscale ou état financier disponible et joindre cette liasse fiscale ou état financier comme justificatif</v>
      </c>
      <c r="D32" s="211"/>
      <c r="E32" s="211"/>
      <c r="F32" s="211"/>
    </row>
    <row r="33" spans="1:6" s="17" customFormat="1" ht="7.5" customHeight="1" x14ac:dyDescent="0.25"/>
    <row r="34" spans="1:6" s="17" customFormat="1" ht="20.100000000000001" customHeight="1" x14ac:dyDescent="0.25">
      <c r="C34" s="22" t="s">
        <v>19</v>
      </c>
      <c r="D34" s="23" t="s">
        <v>20</v>
      </c>
    </row>
    <row r="35" spans="1:6" s="17" customFormat="1" ht="20.100000000000001" customHeight="1" x14ac:dyDescent="0.25">
      <c r="B35" s="24" t="s">
        <v>21</v>
      </c>
      <c r="C35" s="25" t="s">
        <v>22</v>
      </c>
      <c r="D35" s="26"/>
    </row>
    <row r="36" spans="1:6" s="17" customFormat="1" ht="20.100000000000001" customHeight="1" x14ac:dyDescent="0.25">
      <c r="B36" s="27" t="s">
        <v>23</v>
      </c>
      <c r="C36" s="28" t="s">
        <v>24</v>
      </c>
      <c r="D36" s="29"/>
      <c r="F36" s="30"/>
    </row>
    <row r="37" spans="1:6" s="17" customFormat="1" ht="20.100000000000001" customHeight="1" x14ac:dyDescent="0.25">
      <c r="B37" s="27" t="s">
        <v>25</v>
      </c>
      <c r="C37" s="28" t="s">
        <v>26</v>
      </c>
      <c r="D37" s="29"/>
    </row>
    <row r="38" spans="1:6" s="17" customFormat="1" ht="20.100000000000001" customHeight="1" x14ac:dyDescent="0.25">
      <c r="B38" s="27" t="s">
        <v>27</v>
      </c>
      <c r="C38" s="28" t="s">
        <v>28</v>
      </c>
      <c r="D38" s="29"/>
    </row>
    <row r="39" spans="1:6" s="17" customFormat="1" ht="20.100000000000001" customHeight="1" x14ac:dyDescent="0.25">
      <c r="B39" s="27" t="s">
        <v>29</v>
      </c>
      <c r="C39" s="28" t="s">
        <v>30</v>
      </c>
      <c r="D39" s="29"/>
    </row>
    <row r="40" spans="1:6" s="17" customFormat="1" ht="20.100000000000001" customHeight="1" x14ac:dyDescent="0.25">
      <c r="B40" s="27" t="s">
        <v>31</v>
      </c>
      <c r="C40" s="28" t="s">
        <v>32</v>
      </c>
      <c r="D40" s="29"/>
    </row>
    <row r="41" spans="1:6" s="17" customFormat="1" ht="20.100000000000001" customHeight="1" x14ac:dyDescent="0.25">
      <c r="B41" s="27" t="s">
        <v>33</v>
      </c>
      <c r="C41" s="28" t="s">
        <v>34</v>
      </c>
      <c r="D41" s="29"/>
    </row>
    <row r="42" spans="1:6" s="17" customFormat="1" ht="20.100000000000001" customHeight="1" x14ac:dyDescent="0.25">
      <c r="B42" s="27" t="s">
        <v>35</v>
      </c>
      <c r="C42" s="28" t="s">
        <v>36</v>
      </c>
      <c r="D42" s="29"/>
    </row>
    <row r="43" spans="1:6" s="17" customFormat="1" ht="20.100000000000001" customHeight="1" x14ac:dyDescent="0.25">
      <c r="B43" s="27" t="s">
        <v>37</v>
      </c>
      <c r="C43" s="28" t="s">
        <v>38</v>
      </c>
      <c r="D43" s="29"/>
    </row>
    <row r="44" spans="1:6" s="17" customFormat="1" ht="20.100000000000001" customHeight="1" x14ac:dyDescent="0.25">
      <c r="B44" s="27" t="s">
        <v>39</v>
      </c>
      <c r="C44" s="28" t="s">
        <v>40</v>
      </c>
      <c r="D44" s="29"/>
    </row>
    <row r="45" spans="1:6" s="17" customFormat="1" ht="20.100000000000001" customHeight="1" x14ac:dyDescent="0.25">
      <c r="B45" s="31" t="s">
        <v>41</v>
      </c>
      <c r="C45" s="32" t="s">
        <v>42</v>
      </c>
      <c r="D45" s="33"/>
    </row>
    <row r="46" spans="1:6" s="17" customFormat="1" ht="20.100000000000001" customHeight="1" x14ac:dyDescent="0.25">
      <c r="B46" s="34" t="s">
        <v>43</v>
      </c>
      <c r="C46" s="23" t="s">
        <v>44</v>
      </c>
      <c r="D46" s="35">
        <f>SUM(D35:D45)</f>
        <v>0</v>
      </c>
    </row>
    <row r="47" spans="1:6" s="16" customFormat="1" ht="15" customHeight="1" x14ac:dyDescent="0.2">
      <c r="A47" s="17"/>
      <c r="B47" s="15"/>
      <c r="C47" s="15"/>
      <c r="D47" s="15"/>
      <c r="E47" s="15"/>
      <c r="F47" s="15"/>
    </row>
    <row r="48" spans="1:6" s="17" customFormat="1" ht="20.100000000000001" customHeight="1" x14ac:dyDescent="0.25">
      <c r="B48" s="18" t="s">
        <v>45</v>
      </c>
      <c r="C48" s="19" t="s">
        <v>46</v>
      </c>
      <c r="E48" s="36">
        <v>2</v>
      </c>
    </row>
    <row r="49" spans="1:6" ht="20.100000000000001" customHeight="1" x14ac:dyDescent="0.2">
      <c r="A49" s="37"/>
      <c r="B49" s="6" t="s">
        <v>47</v>
      </c>
      <c r="D49" s="7"/>
      <c r="E49" s="7"/>
      <c r="F49" s="7"/>
    </row>
    <row r="50" spans="1:6" ht="20.100000000000001" customHeight="1" x14ac:dyDescent="0.2">
      <c r="A50" s="38"/>
      <c r="B50" s="21" t="s">
        <v>48</v>
      </c>
      <c r="D50" s="6"/>
      <c r="E50" s="6"/>
      <c r="F50" s="6"/>
    </row>
    <row r="51" spans="1:6" ht="20.100000000000001" customHeight="1" x14ac:dyDescent="0.2">
      <c r="A51" s="38"/>
      <c r="B51" s="21" t="s">
        <v>49</v>
      </c>
      <c r="D51" s="6"/>
      <c r="E51" s="6"/>
      <c r="F51" s="6"/>
    </row>
    <row r="52" spans="1:6" ht="20.100000000000001" customHeight="1" x14ac:dyDescent="0.2">
      <c r="A52" s="38"/>
      <c r="B52" s="21" t="s">
        <v>50</v>
      </c>
      <c r="D52" s="6"/>
      <c r="E52" s="6"/>
      <c r="F52" s="6"/>
    </row>
    <row r="53" spans="1:6" ht="20.100000000000001" customHeight="1" x14ac:dyDescent="0.2">
      <c r="A53" s="38"/>
      <c r="B53" s="21" t="s">
        <v>51</v>
      </c>
      <c r="D53" s="6"/>
      <c r="E53" s="6"/>
      <c r="F53" s="6"/>
    </row>
    <row r="54" spans="1:6" s="16" customFormat="1" ht="15" customHeight="1" x14ac:dyDescent="0.2">
      <c r="A54" s="15"/>
      <c r="B54" s="15"/>
      <c r="C54" s="15"/>
      <c r="D54" s="15"/>
      <c r="E54" s="15"/>
      <c r="F54" s="15"/>
    </row>
    <row r="55" spans="1:6" s="17" customFormat="1" ht="20.100000000000001" customHeight="1" x14ac:dyDescent="0.25">
      <c r="B55" s="18" t="s">
        <v>52</v>
      </c>
      <c r="C55" s="19" t="s">
        <v>46</v>
      </c>
      <c r="E55" s="36">
        <v>2</v>
      </c>
    </row>
    <row r="56" spans="1:6" ht="20.100000000000001" customHeight="1" x14ac:dyDescent="0.2">
      <c r="A56" s="37"/>
      <c r="B56" s="6" t="s">
        <v>47</v>
      </c>
      <c r="D56" s="7"/>
      <c r="E56" s="7"/>
      <c r="F56" s="7"/>
    </row>
    <row r="57" spans="1:6" ht="20.100000000000001" customHeight="1" x14ac:dyDescent="0.2">
      <c r="A57" s="37"/>
      <c r="B57" s="21" t="s">
        <v>53</v>
      </c>
      <c r="D57" s="6"/>
      <c r="E57" s="6"/>
      <c r="F57" s="6"/>
    </row>
    <row r="58" spans="1:6" ht="20.100000000000001" customHeight="1" x14ac:dyDescent="0.2">
      <c r="A58" s="37"/>
      <c r="B58" s="21" t="s">
        <v>54</v>
      </c>
      <c r="D58" s="6"/>
      <c r="E58" s="6"/>
      <c r="F58" s="6"/>
    </row>
    <row r="59" spans="1:6" ht="20.100000000000001" customHeight="1" x14ac:dyDescent="0.2">
      <c r="A59" s="37"/>
      <c r="B59" s="21" t="s">
        <v>51</v>
      </c>
      <c r="D59" s="6"/>
      <c r="E59" s="6"/>
      <c r="F59" s="6"/>
    </row>
    <row r="60" spans="1:6" ht="20.100000000000001" customHeight="1" x14ac:dyDescent="0.2">
      <c r="B60" s="21"/>
      <c r="D60" s="6"/>
      <c r="E60" s="6"/>
      <c r="F60" s="6"/>
    </row>
    <row r="61" spans="1:6" s="17" customFormat="1" ht="20.100000000000001" customHeight="1" x14ac:dyDescent="0.25">
      <c r="B61" s="18" t="s">
        <v>55</v>
      </c>
      <c r="C61" s="211" t="str">
        <f>IF(C29="une grande entreprise au sens de la réglementation européenne","veuillez renseigner les chiffres de votre dernière liasse fiscale ou état financier disponible et joindre cette liasse fiscale ou état financier comme justificatif","critère E non applicable, veuillez ne pas remplir les deux tableaux suivants")</f>
        <v>critère E non applicable, veuillez ne pas remplir les deux tableaux suivants</v>
      </c>
      <c r="D61" s="211"/>
      <c r="E61" s="211"/>
    </row>
    <row r="62" spans="1:6" s="17" customFormat="1" ht="7.5" customHeight="1" x14ac:dyDescent="0.25"/>
    <row r="63" spans="1:6" s="17" customFormat="1" ht="20.100000000000001" customHeight="1" x14ac:dyDescent="0.25">
      <c r="C63" s="22" t="s">
        <v>19</v>
      </c>
      <c r="D63" s="23" t="s">
        <v>20</v>
      </c>
      <c r="E63" s="39" t="s">
        <v>56</v>
      </c>
    </row>
    <row r="64" spans="1:6" s="40" customFormat="1" ht="20.100000000000001" customHeight="1" x14ac:dyDescent="0.25">
      <c r="B64" s="41" t="s">
        <v>57</v>
      </c>
      <c r="C64" s="42" t="s">
        <v>58</v>
      </c>
      <c r="D64" s="43"/>
      <c r="E64" s="43"/>
    </row>
    <row r="65" spans="2:5" s="40" customFormat="1" ht="20.100000000000001" customHeight="1" x14ac:dyDescent="0.25">
      <c r="B65" s="44" t="s">
        <v>59</v>
      </c>
      <c r="C65" s="45" t="s">
        <v>60</v>
      </c>
      <c r="D65" s="46"/>
      <c r="E65" s="46"/>
    </row>
    <row r="66" spans="2:5" s="40" customFormat="1" ht="33" customHeight="1" x14ac:dyDescent="0.25">
      <c r="B66" s="44" t="s">
        <v>61</v>
      </c>
      <c r="C66" s="45" t="s">
        <v>62</v>
      </c>
      <c r="D66" s="46"/>
      <c r="E66" s="46"/>
    </row>
    <row r="67" spans="2:5" s="40" customFormat="1" ht="20.100000000000001" customHeight="1" x14ac:dyDescent="0.25">
      <c r="B67" s="47" t="s">
        <v>63</v>
      </c>
      <c r="C67" s="48" t="s">
        <v>64</v>
      </c>
      <c r="D67" s="49"/>
      <c r="E67" s="49"/>
    </row>
    <row r="68" spans="2:5" s="40" customFormat="1" ht="20.100000000000001" customHeight="1" x14ac:dyDescent="0.25">
      <c r="B68" s="50" t="s">
        <v>65</v>
      </c>
      <c r="C68" s="51"/>
      <c r="D68" s="52">
        <f>SUM(D64:D67)</f>
        <v>0</v>
      </c>
      <c r="E68" s="53">
        <f>SUM(E64:E67)</f>
        <v>0</v>
      </c>
    </row>
    <row r="69" spans="2:5" s="40" customFormat="1" ht="20.100000000000001" customHeight="1" x14ac:dyDescent="0.25">
      <c r="B69" s="34" t="s">
        <v>43</v>
      </c>
      <c r="C69" s="48" t="s">
        <v>44</v>
      </c>
      <c r="D69" s="49"/>
      <c r="E69" s="49"/>
    </row>
    <row r="70" spans="2:5" s="40" customFormat="1" ht="20.100000000000001" customHeight="1" x14ac:dyDescent="0.25">
      <c r="B70" s="54" t="s">
        <v>66</v>
      </c>
      <c r="C70" s="55"/>
      <c r="D70" s="56" t="str">
        <f>IFERROR(D68/D69,"")</f>
        <v/>
      </c>
      <c r="E70" s="57" t="str">
        <f>IFERROR(E68/E69,"")</f>
        <v/>
      </c>
    </row>
    <row r="71" spans="2:5" s="17" customFormat="1" ht="20.100000000000001" customHeight="1" x14ac:dyDescent="0.25"/>
    <row r="72" spans="2:5" s="17" customFormat="1" ht="20.100000000000001" customHeight="1" x14ac:dyDescent="0.25">
      <c r="C72" s="22" t="s">
        <v>19</v>
      </c>
      <c r="D72" s="23" t="s">
        <v>20</v>
      </c>
      <c r="E72" s="39" t="s">
        <v>56</v>
      </c>
    </row>
    <row r="73" spans="2:5" s="40" customFormat="1" ht="20.100000000000001" customHeight="1" x14ac:dyDescent="0.25">
      <c r="B73" s="41" t="s">
        <v>67</v>
      </c>
      <c r="C73" s="42" t="s">
        <v>68</v>
      </c>
      <c r="D73" s="43"/>
      <c r="E73" s="43"/>
    </row>
    <row r="74" spans="2:5" s="40" customFormat="1" ht="20.100000000000001" customHeight="1" x14ac:dyDescent="0.25">
      <c r="B74" s="58" t="s">
        <v>69</v>
      </c>
      <c r="C74" s="59" t="s">
        <v>70</v>
      </c>
      <c r="D74" s="60"/>
      <c r="E74" s="60"/>
    </row>
    <row r="75" spans="2:5" s="40" customFormat="1" ht="20.100000000000001" customHeight="1" x14ac:dyDescent="0.25">
      <c r="B75" s="58" t="s">
        <v>71</v>
      </c>
      <c r="C75" s="59" t="s">
        <v>72</v>
      </c>
      <c r="D75" s="60"/>
      <c r="E75" s="60"/>
    </row>
    <row r="76" spans="2:5" s="40" customFormat="1" ht="20.100000000000001" customHeight="1" x14ac:dyDescent="0.25">
      <c r="B76" s="58" t="s">
        <v>73</v>
      </c>
      <c r="C76" s="59" t="s">
        <v>74</v>
      </c>
      <c r="D76" s="60"/>
      <c r="E76" s="60"/>
    </row>
    <row r="77" spans="2:5" s="40" customFormat="1" ht="20.100000000000001" customHeight="1" x14ac:dyDescent="0.25">
      <c r="B77" s="44" t="s">
        <v>75</v>
      </c>
      <c r="C77" s="45" t="s">
        <v>76</v>
      </c>
      <c r="D77" s="46"/>
      <c r="E77" s="46"/>
    </row>
    <row r="78" spans="2:5" s="40" customFormat="1" ht="20.100000000000001" customHeight="1" x14ac:dyDescent="0.25">
      <c r="B78" s="44" t="s">
        <v>77</v>
      </c>
      <c r="C78" s="45" t="s">
        <v>78</v>
      </c>
      <c r="D78" s="46"/>
      <c r="E78" s="46"/>
    </row>
    <row r="79" spans="2:5" s="40" customFormat="1" ht="20.100000000000001" customHeight="1" x14ac:dyDescent="0.25">
      <c r="B79" s="44" t="s">
        <v>79</v>
      </c>
      <c r="C79" s="45" t="s">
        <v>80</v>
      </c>
      <c r="D79" s="46"/>
      <c r="E79" s="46"/>
    </row>
    <row r="80" spans="2:5" s="40" customFormat="1" ht="34.5" customHeight="1" x14ac:dyDescent="0.25">
      <c r="B80" s="44" t="s">
        <v>81</v>
      </c>
      <c r="C80" s="45" t="s">
        <v>82</v>
      </c>
      <c r="D80" s="46"/>
      <c r="E80" s="46"/>
    </row>
    <row r="81" spans="2:5" s="40" customFormat="1" ht="20.100000000000001" customHeight="1" x14ac:dyDescent="0.25">
      <c r="B81" s="44" t="s">
        <v>83</v>
      </c>
      <c r="C81" s="45" t="s">
        <v>84</v>
      </c>
      <c r="D81" s="46"/>
      <c r="E81" s="46"/>
    </row>
    <row r="82" spans="2:5" s="40" customFormat="1" ht="20.100000000000001" customHeight="1" x14ac:dyDescent="0.25">
      <c r="B82" s="44" t="s">
        <v>85</v>
      </c>
      <c r="C82" s="45" t="s">
        <v>86</v>
      </c>
      <c r="D82" s="46"/>
      <c r="E82" s="46"/>
    </row>
    <row r="83" spans="2:5" s="40" customFormat="1" ht="20.100000000000001" customHeight="1" x14ac:dyDescent="0.25">
      <c r="B83" s="44" t="s">
        <v>87</v>
      </c>
      <c r="C83" s="45" t="s">
        <v>88</v>
      </c>
      <c r="D83" s="46"/>
      <c r="E83" s="46"/>
    </row>
    <row r="84" spans="2:5" s="40" customFormat="1" ht="20.100000000000001" customHeight="1" x14ac:dyDescent="0.25">
      <c r="B84" s="47" t="s">
        <v>89</v>
      </c>
      <c r="C84" s="48" t="s">
        <v>90</v>
      </c>
      <c r="D84" s="49"/>
      <c r="E84" s="49"/>
    </row>
    <row r="85" spans="2:5" s="40" customFormat="1" ht="20.100000000000001" customHeight="1" x14ac:dyDescent="0.25">
      <c r="B85" s="50" t="s">
        <v>91</v>
      </c>
      <c r="C85" s="51"/>
      <c r="D85" s="52">
        <f>SUM(D73:D76)-SUM(D77:D84)</f>
        <v>0</v>
      </c>
      <c r="E85" s="53">
        <f>SUM(E73:E76)-SUM(E77:E84)</f>
        <v>0</v>
      </c>
    </row>
    <row r="86" spans="2:5" s="40" customFormat="1" ht="20.100000000000001" customHeight="1" x14ac:dyDescent="0.25">
      <c r="B86" s="47" t="s">
        <v>92</v>
      </c>
      <c r="C86" s="48" t="s">
        <v>93</v>
      </c>
      <c r="D86" s="49"/>
      <c r="E86" s="49"/>
    </row>
    <row r="87" spans="2:5" s="40" customFormat="1" ht="20.100000000000001" customHeight="1" x14ac:dyDescent="0.25">
      <c r="B87" s="54" t="s">
        <v>94</v>
      </c>
      <c r="C87" s="55"/>
      <c r="D87" s="56" t="str">
        <f>IFERROR(D85/D86,"")</f>
        <v/>
      </c>
      <c r="E87" s="57" t="str">
        <f>IFERROR(E85/E86,"")</f>
        <v/>
      </c>
    </row>
    <row r="88" spans="2:5" s="17" customFormat="1" ht="20.100000000000001" customHeight="1" x14ac:dyDescent="0.25"/>
    <row r="89" spans="2:5" ht="27.75" customHeight="1" x14ac:dyDescent="0.2">
      <c r="B89" s="212" t="str">
        <f>IF(AND(OR(C29="une petite entreprise au sens de la réglementation européenne",C29="une moyenne entreprise au sens de la réglementation européenne"),C30="moins de trois ans"),IF(OR(E48=1,OR(E55=1,E55=3)),"ENTREPRISE EN DIFFICULTE","ENTREPRISE NON EN DIFFICULTE"),IF(OR(C29="une petite entreprise au sens de la réglementation européenne",C29="une moyenne entreprise au sens de la réglementation européenne"),IF(OR(D46&lt;(D35+D36)/2,E48=1,OR(E55=1,E55=3)),"ENTREPRISE EN DIFFICULTE","ENTREPRISE NON EN DIFFICULTE"),IF(OR(D46&lt;(D35+D36)/2,E48=1,OR(E55=1,E55=3),AND(OR(D70&gt;7.5,D70&lt;0),OR(E70&gt;7.5,E70&lt;0),D87&lt;1,E87&lt;1)),"ENTREPRISE EN DIFFICULTE","ENTREPRISE NON EN DIFFICULTE")))</f>
        <v>ENTREPRISE NON EN DIFFICULTE</v>
      </c>
      <c r="C89" s="212"/>
      <c r="D89" s="212"/>
      <c r="E89" s="212"/>
    </row>
  </sheetData>
  <sheetProtection algorithmName="SHA-512" hashValue="4Qh9pMb7kgkMQQ1v4QJyKk+7JZiTee/G1hvI30/d3OirVhiZdi7KRRSfue6XVUzZkcrDdn6VJb+f7ciZTefZww==" saltValue="4mMXTu5+Kgmjmxa99dbGsA==" spinCount="100000" sheet="1" objects="1" scenarios="1"/>
  <mergeCells count="11">
    <mergeCell ref="C29:D29"/>
    <mergeCell ref="C30:D30"/>
    <mergeCell ref="C32:F32"/>
    <mergeCell ref="C61:E61"/>
    <mergeCell ref="B89:E89"/>
    <mergeCell ref="A26:F26"/>
    <mergeCell ref="E1:F8"/>
    <mergeCell ref="A10:F10"/>
    <mergeCell ref="E12:F12"/>
    <mergeCell ref="B13:F13"/>
    <mergeCell ref="B22:F22"/>
  </mergeCells>
  <conditionalFormatting sqref="B89">
    <cfRule type="cellIs" dxfId="61" priority="5" operator="equal">
      <formula>"ENTREPRISE EN DIFFICULTE"</formula>
    </cfRule>
    <cfRule type="cellIs" dxfId="60" priority="6" operator="equal">
      <formula>"ENTREPRISE NON EN DIFFICULTE"</formula>
    </cfRule>
  </conditionalFormatting>
  <conditionalFormatting sqref="C32">
    <cfRule type="cellIs" dxfId="59" priority="3" operator="equal">
      <formula>"critères A &amp; B non applicables : veuillez ne pas remplir le tableau suivant et passer directement à la vérification du critère C"</formula>
    </cfRule>
  </conditionalFormatting>
  <conditionalFormatting sqref="C61:E61">
    <cfRule type="cellIs" dxfId="58" priority="2" operator="equal">
      <formula>"critère E non applicable, veuillez ne pas remplir les deux tableaux suivants"</formula>
    </cfRule>
  </conditionalFormatting>
  <conditionalFormatting sqref="C32:F32">
    <cfRule type="cellIs" dxfId="57" priority="1" operator="equal">
      <formula>"critères A &amp; B non applicables : veuillez ne pas remplir le tableau suivant et passer directement à la vérification du critère C"</formula>
    </cfRule>
  </conditionalFormatting>
  <conditionalFormatting sqref="D70:E70">
    <cfRule type="cellIs" dxfId="56" priority="4" operator="greaterThan">
      <formula>7.5</formula>
    </cfRule>
  </conditionalFormatting>
  <conditionalFormatting sqref="D87:E87">
    <cfRule type="cellIs" dxfId="55" priority="7" operator="lessThan">
      <formula>1</formula>
    </cfRule>
  </conditionalFormatting>
  <dataValidations count="2">
    <dataValidation type="list" allowBlank="1" showInputMessage="1" showErrorMessage="1" sqref="C30:D30" xr:uid="{7FCF1673-75BD-4D7E-B929-3DF4DF4E2FEA}">
      <formula1>"moins de trois ans,plus de trois ans"</formula1>
    </dataValidation>
    <dataValidation type="list" allowBlank="1" showInputMessage="1" showErrorMessage="1" sqref="C29:D29" xr:uid="{8DF03FBE-E51B-41F8-A8DD-2D8D1C85F2E2}">
      <formula1>"une petite entreprise au sens de la réglementation européenne,une moyenne entreprise au sens de la réglementation européenne,une grande entreprise au sens de la réglementation européenne"</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Option Button 1">
              <controlPr defaultSize="0" autoFill="0" autoLine="0" autoPict="0" altText="">
                <anchor moveWithCells="1">
                  <from>
                    <xdr:col>0</xdr:col>
                    <xdr:colOff>561975</xdr:colOff>
                    <xdr:row>14</xdr:row>
                    <xdr:rowOff>28575</xdr:rowOff>
                  </from>
                  <to>
                    <xdr:col>1</xdr:col>
                    <xdr:colOff>104775</xdr:colOff>
                    <xdr:row>15</xdr:row>
                    <xdr:rowOff>57150</xdr:rowOff>
                  </to>
                </anchor>
              </controlPr>
            </control>
          </mc:Choice>
        </mc:AlternateContent>
        <mc:AlternateContent xmlns:mc="http://schemas.openxmlformats.org/markup-compatibility/2006">
          <mc:Choice Requires="x14">
            <control shapeId="8194" r:id="rId5" name="Option Button 2">
              <controlPr defaultSize="0" autoFill="0" autoLine="0" autoPict="0">
                <anchor moveWithCells="1">
                  <from>
                    <xdr:col>0</xdr:col>
                    <xdr:colOff>561975</xdr:colOff>
                    <xdr:row>15</xdr:row>
                    <xdr:rowOff>47625</xdr:rowOff>
                  </from>
                  <to>
                    <xdr:col>1</xdr:col>
                    <xdr:colOff>114300</xdr:colOff>
                    <xdr:row>16</xdr:row>
                    <xdr:rowOff>76200</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0</xdr:col>
                    <xdr:colOff>561975</xdr:colOff>
                    <xdr:row>17</xdr:row>
                    <xdr:rowOff>47625</xdr:rowOff>
                  </from>
                  <to>
                    <xdr:col>1</xdr:col>
                    <xdr:colOff>104775</xdr:colOff>
                    <xdr:row>18</xdr:row>
                    <xdr:rowOff>152400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0</xdr:col>
                    <xdr:colOff>561975</xdr:colOff>
                    <xdr:row>16</xdr:row>
                    <xdr:rowOff>47625</xdr:rowOff>
                  </from>
                  <to>
                    <xdr:col>1</xdr:col>
                    <xdr:colOff>114300</xdr:colOff>
                    <xdr:row>17</xdr:row>
                    <xdr:rowOff>152400</xdr:rowOff>
                  </to>
                </anchor>
              </controlPr>
            </control>
          </mc:Choice>
        </mc:AlternateContent>
        <mc:AlternateContent xmlns:mc="http://schemas.openxmlformats.org/markup-compatibility/2006">
          <mc:Choice Requires="x14">
            <control shapeId="8197" r:id="rId8" name="Option Button 5">
              <controlPr defaultSize="0" autoFill="0" autoLine="0" autoPict="0" altText="">
                <anchor moveWithCells="1">
                  <from>
                    <xdr:col>0</xdr:col>
                    <xdr:colOff>438150</xdr:colOff>
                    <xdr:row>49</xdr:row>
                    <xdr:rowOff>9525</xdr:rowOff>
                  </from>
                  <to>
                    <xdr:col>0</xdr:col>
                    <xdr:colOff>733425</xdr:colOff>
                    <xdr:row>49</xdr:row>
                    <xdr:rowOff>219075</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0</xdr:col>
                    <xdr:colOff>438150</xdr:colOff>
                    <xdr:row>52</xdr:row>
                    <xdr:rowOff>19050</xdr:rowOff>
                  </from>
                  <to>
                    <xdr:col>0</xdr:col>
                    <xdr:colOff>733425</xdr:colOff>
                    <xdr:row>52</xdr:row>
                    <xdr:rowOff>228600</xdr:rowOff>
                  </to>
                </anchor>
              </controlPr>
            </control>
          </mc:Choice>
        </mc:AlternateContent>
        <mc:AlternateContent xmlns:mc="http://schemas.openxmlformats.org/markup-compatibility/2006">
          <mc:Choice Requires="x14">
            <control shapeId="8199" r:id="rId10" name="Option Button 7">
              <controlPr defaultSize="0" autoFill="0" autoLine="0" autoPict="0">
                <anchor moveWithCells="1">
                  <from>
                    <xdr:col>0</xdr:col>
                    <xdr:colOff>438150</xdr:colOff>
                    <xdr:row>50</xdr:row>
                    <xdr:rowOff>19050</xdr:rowOff>
                  </from>
                  <to>
                    <xdr:col>0</xdr:col>
                    <xdr:colOff>733425</xdr:colOff>
                    <xdr:row>50</xdr:row>
                    <xdr:rowOff>228600</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0</xdr:col>
                    <xdr:colOff>438150</xdr:colOff>
                    <xdr:row>51</xdr:row>
                    <xdr:rowOff>19050</xdr:rowOff>
                  </from>
                  <to>
                    <xdr:col>0</xdr:col>
                    <xdr:colOff>733425</xdr:colOff>
                    <xdr:row>51</xdr:row>
                    <xdr:rowOff>228600</xdr:rowOff>
                  </to>
                </anchor>
              </controlPr>
            </control>
          </mc:Choice>
        </mc:AlternateContent>
        <mc:AlternateContent xmlns:mc="http://schemas.openxmlformats.org/markup-compatibility/2006">
          <mc:Choice Requires="x14">
            <control shapeId="8201" r:id="rId12" name="Option Button 9">
              <controlPr defaultSize="0" autoFill="0" autoLine="0" autoPict="0" altText="">
                <anchor moveWithCells="1">
                  <from>
                    <xdr:col>0</xdr:col>
                    <xdr:colOff>447675</xdr:colOff>
                    <xdr:row>55</xdr:row>
                    <xdr:rowOff>247650</xdr:rowOff>
                  </from>
                  <to>
                    <xdr:col>0</xdr:col>
                    <xdr:colOff>752475</xdr:colOff>
                    <xdr:row>56</xdr:row>
                    <xdr:rowOff>200025</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0</xdr:col>
                    <xdr:colOff>447675</xdr:colOff>
                    <xdr:row>58</xdr:row>
                    <xdr:rowOff>9525</xdr:rowOff>
                  </from>
                  <to>
                    <xdr:col>0</xdr:col>
                    <xdr:colOff>752475</xdr:colOff>
                    <xdr:row>58</xdr:row>
                    <xdr:rowOff>219075</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0</xdr:col>
                    <xdr:colOff>447675</xdr:colOff>
                    <xdr:row>57</xdr:row>
                    <xdr:rowOff>9525</xdr:rowOff>
                  </from>
                  <to>
                    <xdr:col>0</xdr:col>
                    <xdr:colOff>752475</xdr:colOff>
                    <xdr:row>57</xdr:row>
                    <xdr:rowOff>219075</xdr:rowOff>
                  </to>
                </anchor>
              </controlPr>
            </control>
          </mc:Choice>
        </mc:AlternateContent>
        <mc:AlternateContent xmlns:mc="http://schemas.openxmlformats.org/markup-compatibility/2006">
          <mc:Choice Requires="x14">
            <control shapeId="8204" r:id="rId15" name="Group Box 12">
              <controlPr defaultSize="0" autoFill="0" autoPict="0">
                <anchor moveWithCells="1">
                  <from>
                    <xdr:col>0</xdr:col>
                    <xdr:colOff>371475</xdr:colOff>
                    <xdr:row>48</xdr:row>
                    <xdr:rowOff>47625</xdr:rowOff>
                  </from>
                  <to>
                    <xdr:col>1</xdr:col>
                    <xdr:colOff>247650</xdr:colOff>
                    <xdr:row>53</xdr:row>
                    <xdr:rowOff>161925</xdr:rowOff>
                  </to>
                </anchor>
              </controlPr>
            </control>
          </mc:Choice>
        </mc:AlternateContent>
        <mc:AlternateContent xmlns:mc="http://schemas.openxmlformats.org/markup-compatibility/2006">
          <mc:Choice Requires="x14">
            <control shapeId="8205" r:id="rId16" name="Group Box 13">
              <controlPr defaultSize="0" autoFill="0" autoPict="0">
                <anchor moveWithCells="1">
                  <from>
                    <xdr:col>0</xdr:col>
                    <xdr:colOff>419100</xdr:colOff>
                    <xdr:row>55</xdr:row>
                    <xdr:rowOff>85725</xdr:rowOff>
                  </from>
                  <to>
                    <xdr:col>1</xdr:col>
                    <xdr:colOff>276225</xdr:colOff>
                    <xdr:row>59</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7500D-72C3-48D4-87C2-E195644A8CF8}">
  <dimension ref="A1:M179"/>
  <sheetViews>
    <sheetView showGridLines="0" tabSelected="1" topLeftCell="A19" zoomScale="85" zoomScaleNormal="85" workbookViewId="0">
      <selection activeCell="D149" sqref="D149"/>
    </sheetView>
  </sheetViews>
  <sheetFormatPr baseColWidth="10" defaultColWidth="11.42578125" defaultRowHeight="15" x14ac:dyDescent="0.25"/>
  <cols>
    <col min="1" max="1" width="2.85546875" customWidth="1"/>
    <col min="2" max="2" width="26.42578125" customWidth="1"/>
    <col min="3" max="3" width="34.5703125" bestFit="1" customWidth="1"/>
    <col min="4" max="4" width="28.140625" customWidth="1"/>
    <col min="5" max="5" width="23.42578125" customWidth="1"/>
    <col min="6" max="13" width="18.85546875" customWidth="1"/>
  </cols>
  <sheetData>
    <row r="1" spans="1:13" s="61" customFormat="1" ht="14.25" x14ac:dyDescent="0.2"/>
    <row r="2" spans="1:13" s="61" customFormat="1" ht="87.75" customHeight="1" x14ac:dyDescent="0.2">
      <c r="A2" s="62"/>
      <c r="D2" s="216" t="s">
        <v>95</v>
      </c>
      <c r="E2" s="216"/>
      <c r="F2" s="216"/>
      <c r="G2" s="216"/>
      <c r="H2" s="216"/>
    </row>
    <row r="3" spans="1:13" s="61" customFormat="1" ht="60.6" customHeight="1" x14ac:dyDescent="0.2">
      <c r="A3" s="62"/>
      <c r="D3" s="216"/>
      <c r="E3" s="216"/>
      <c r="F3" s="216"/>
      <c r="G3" s="216"/>
      <c r="H3" s="216"/>
    </row>
    <row r="4" spans="1:13" s="63" customFormat="1" ht="14.25" x14ac:dyDescent="0.25">
      <c r="B4" s="64"/>
      <c r="D4" s="64"/>
      <c r="E4" s="64"/>
      <c r="F4" s="64"/>
      <c r="H4" s="65"/>
      <c r="I4" s="65"/>
    </row>
    <row r="5" spans="1:13" s="63" customFormat="1" ht="39" customHeight="1" x14ac:dyDescent="0.25">
      <c r="B5" s="217" t="s">
        <v>96</v>
      </c>
      <c r="C5" s="217"/>
      <c r="D5" s="217"/>
      <c r="E5" s="217"/>
      <c r="F5" s="217"/>
      <c r="G5" s="217"/>
      <c r="H5" s="217"/>
      <c r="I5" s="65"/>
      <c r="L5" s="66"/>
    </row>
    <row r="6" spans="1:13" s="61" customFormat="1" ht="27" customHeight="1" x14ac:dyDescent="0.25">
      <c r="B6" s="67" t="s">
        <v>97</v>
      </c>
      <c r="H6" s="68"/>
      <c r="I6" s="68"/>
    </row>
    <row r="7" spans="1:13" s="63" customFormat="1" x14ac:dyDescent="0.25">
      <c r="B7" s="69" t="s">
        <v>98</v>
      </c>
      <c r="H7" s="65"/>
      <c r="I7" s="65"/>
    </row>
    <row r="8" spans="1:13" s="63" customFormat="1" x14ac:dyDescent="0.25">
      <c r="B8" s="69" t="s">
        <v>99</v>
      </c>
      <c r="H8" s="65"/>
      <c r="I8" s="65"/>
    </row>
    <row r="9" spans="1:13" s="63" customFormat="1" x14ac:dyDescent="0.25">
      <c r="B9" s="69" t="s">
        <v>100</v>
      </c>
      <c r="H9" s="65"/>
      <c r="I9" s="65"/>
    </row>
    <row r="10" spans="1:13" s="63" customFormat="1" x14ac:dyDescent="0.25">
      <c r="B10" s="69" t="s">
        <v>101</v>
      </c>
      <c r="H10" s="65"/>
      <c r="I10" s="65"/>
    </row>
    <row r="11" spans="1:13" s="63" customFormat="1" x14ac:dyDescent="0.25">
      <c r="B11" s="69" t="s">
        <v>102</v>
      </c>
      <c r="H11" s="65"/>
      <c r="I11" s="65"/>
    </row>
    <row r="12" spans="1:13" s="63" customFormat="1" x14ac:dyDescent="0.25">
      <c r="B12" s="69" t="s">
        <v>103</v>
      </c>
      <c r="H12" s="65"/>
      <c r="I12" s="65"/>
    </row>
    <row r="13" spans="1:13" s="63" customFormat="1" x14ac:dyDescent="0.25">
      <c r="B13" s="69" t="s">
        <v>104</v>
      </c>
      <c r="H13" s="65"/>
      <c r="I13" s="65"/>
    </row>
    <row r="14" spans="1:13" s="63" customFormat="1" x14ac:dyDescent="0.25">
      <c r="B14" s="69" t="s">
        <v>105</v>
      </c>
      <c r="H14" s="65"/>
      <c r="I14" s="65"/>
    </row>
    <row r="15" spans="1:13" s="63" customFormat="1" ht="14.25" x14ac:dyDescent="0.25">
      <c r="B15" s="64"/>
      <c r="D15" s="64"/>
      <c r="E15" s="64"/>
      <c r="F15" s="64"/>
      <c r="H15" s="65"/>
      <c r="I15" s="65"/>
    </row>
    <row r="16" spans="1:13" s="70" customFormat="1" ht="27.75" customHeight="1" x14ac:dyDescent="0.25">
      <c r="B16" s="71" t="s">
        <v>98</v>
      </c>
      <c r="C16" s="72"/>
      <c r="D16" s="72"/>
      <c r="E16" s="72"/>
      <c r="F16" s="72"/>
      <c r="G16" s="72"/>
      <c r="H16" s="72"/>
      <c r="I16" s="72"/>
      <c r="J16" s="72"/>
      <c r="K16" s="72"/>
      <c r="L16" s="72"/>
      <c r="M16" s="72"/>
    </row>
    <row r="17" spans="1:13" ht="8.25" customHeight="1" x14ac:dyDescent="0.25"/>
    <row r="18" spans="1:13" ht="13.5" customHeight="1" x14ac:dyDescent="0.25">
      <c r="B18" s="73" t="s">
        <v>106</v>
      </c>
      <c r="C18" s="74" t="s">
        <v>107</v>
      </c>
    </row>
    <row r="19" spans="1:13" ht="13.5" customHeight="1" x14ac:dyDescent="0.25">
      <c r="B19" s="73" t="s">
        <v>108</v>
      </c>
      <c r="C19" s="74" t="s">
        <v>107</v>
      </c>
    </row>
    <row r="20" spans="1:13" s="77" customFormat="1" ht="13.5" customHeight="1" x14ac:dyDescent="0.25">
      <c r="A20" s="75"/>
      <c r="B20" s="73" t="s">
        <v>109</v>
      </c>
      <c r="C20" s="76" t="s">
        <v>107</v>
      </c>
      <c r="I20" s="78"/>
      <c r="J20" s="78"/>
      <c r="K20" s="78"/>
      <c r="L20" s="78"/>
      <c r="M20" s="78"/>
    </row>
    <row r="21" spans="1:13" ht="8.25" customHeight="1" x14ac:dyDescent="0.25"/>
    <row r="22" spans="1:13" s="64" customFormat="1" ht="62.25" customHeight="1" x14ac:dyDescent="0.25">
      <c r="B22" s="218" t="s">
        <v>110</v>
      </c>
      <c r="C22" s="218"/>
      <c r="D22" s="218"/>
      <c r="E22" s="218"/>
      <c r="F22" s="218"/>
      <c r="G22" s="79"/>
      <c r="I22" s="63"/>
      <c r="J22" s="63"/>
      <c r="K22" s="63"/>
      <c r="L22" s="63"/>
      <c r="M22" s="63"/>
    </row>
    <row r="24" spans="1:13" s="70" customFormat="1" ht="27.75" customHeight="1" x14ac:dyDescent="0.25">
      <c r="B24" s="71" t="s">
        <v>111</v>
      </c>
      <c r="C24" s="72"/>
      <c r="D24" s="72"/>
      <c r="E24" s="72"/>
      <c r="F24" s="72"/>
      <c r="G24" s="72"/>
      <c r="H24" s="72"/>
      <c r="I24" s="72"/>
      <c r="J24" s="72"/>
      <c r="K24" s="72"/>
      <c r="L24" s="72"/>
      <c r="M24" s="72"/>
    </row>
    <row r="25" spans="1:13" ht="8.25" customHeight="1" x14ac:dyDescent="0.25"/>
    <row r="26" spans="1:13" s="80" customFormat="1" ht="72.95" customHeight="1" x14ac:dyDescent="0.25">
      <c r="B26" s="81" t="s">
        <v>112</v>
      </c>
      <c r="C26" s="82" t="s">
        <v>113</v>
      </c>
      <c r="D26" s="82" t="s">
        <v>114</v>
      </c>
      <c r="E26" s="83" t="s">
        <v>115</v>
      </c>
      <c r="F26" s="81" t="s">
        <v>116</v>
      </c>
      <c r="G26" s="82" t="s">
        <v>117</v>
      </c>
      <c r="H26" s="83" t="s">
        <v>118</v>
      </c>
      <c r="I26" s="81" t="s">
        <v>119</v>
      </c>
      <c r="J26" s="82" t="s">
        <v>120</v>
      </c>
      <c r="K26" s="83" t="s">
        <v>121</v>
      </c>
    </row>
    <row r="27" spans="1:13" ht="15.95" customHeight="1" x14ac:dyDescent="0.25">
      <c r="B27" s="213" t="s">
        <v>122</v>
      </c>
      <c r="C27" s="84" t="s">
        <v>123</v>
      </c>
      <c r="D27" s="84"/>
      <c r="E27" s="85"/>
      <c r="F27" s="86"/>
      <c r="G27" s="87"/>
      <c r="H27" s="88">
        <f>F27*G27</f>
        <v>0</v>
      </c>
      <c r="I27" s="89"/>
      <c r="J27" s="90">
        <f>ROUND(IFERROR(MIN(H27/F27-I27,20000/50%),0)*F27,2)</f>
        <v>0</v>
      </c>
      <c r="K27" s="91">
        <f>MIN(F27*20000,J27*50%)</f>
        <v>0</v>
      </c>
    </row>
    <row r="28" spans="1:13" ht="15.95" customHeight="1" x14ac:dyDescent="0.25">
      <c r="B28" s="214"/>
      <c r="C28" s="92" t="s">
        <v>124</v>
      </c>
      <c r="D28" s="92"/>
      <c r="E28" s="93"/>
      <c r="F28" s="94"/>
      <c r="G28" s="95"/>
      <c r="H28" s="96">
        <f t="shared" ref="H28:H33" si="0">F28*G28</f>
        <v>0</v>
      </c>
      <c r="I28" s="97"/>
      <c r="J28" s="98">
        <f t="shared" ref="J28:J33" si="1">ROUND(IFERROR(MIN(H28/F28-I28,20000/50%),0)*F28,2)</f>
        <v>0</v>
      </c>
      <c r="K28" s="99">
        <f t="shared" ref="K28:K33" si="2">MIN(F28*20000,J28*50%)</f>
        <v>0</v>
      </c>
    </row>
    <row r="29" spans="1:13" ht="15.95" customHeight="1" x14ac:dyDescent="0.25">
      <c r="B29" s="214"/>
      <c r="C29" s="92" t="s">
        <v>125</v>
      </c>
      <c r="D29" s="92"/>
      <c r="E29" s="93"/>
      <c r="F29" s="94"/>
      <c r="G29" s="95"/>
      <c r="H29" s="96">
        <f t="shared" si="0"/>
        <v>0</v>
      </c>
      <c r="I29" s="97"/>
      <c r="J29" s="98">
        <f t="shared" si="1"/>
        <v>0</v>
      </c>
      <c r="K29" s="99">
        <f t="shared" si="2"/>
        <v>0</v>
      </c>
    </row>
    <row r="30" spans="1:13" ht="15.95" customHeight="1" x14ac:dyDescent="0.25">
      <c r="B30" s="214"/>
      <c r="C30" s="92" t="s">
        <v>126</v>
      </c>
      <c r="D30" s="92"/>
      <c r="E30" s="93"/>
      <c r="F30" s="94"/>
      <c r="G30" s="95"/>
      <c r="H30" s="96">
        <f t="shared" si="0"/>
        <v>0</v>
      </c>
      <c r="I30" s="97"/>
      <c r="J30" s="98">
        <f t="shared" si="1"/>
        <v>0</v>
      </c>
      <c r="K30" s="99">
        <f t="shared" si="2"/>
        <v>0</v>
      </c>
    </row>
    <row r="31" spans="1:13" ht="15.95" customHeight="1" x14ac:dyDescent="0.25">
      <c r="B31" s="214"/>
      <c r="C31" s="92" t="s">
        <v>126</v>
      </c>
      <c r="D31" s="92"/>
      <c r="E31" s="93"/>
      <c r="F31" s="94"/>
      <c r="G31" s="95"/>
      <c r="H31" s="96">
        <f t="shared" si="0"/>
        <v>0</v>
      </c>
      <c r="I31" s="97"/>
      <c r="J31" s="98">
        <f t="shared" si="1"/>
        <v>0</v>
      </c>
      <c r="K31" s="99">
        <f t="shared" si="2"/>
        <v>0</v>
      </c>
    </row>
    <row r="32" spans="1:13" ht="15.95" customHeight="1" x14ac:dyDescent="0.25">
      <c r="B32" s="214"/>
      <c r="C32" s="92" t="s">
        <v>126</v>
      </c>
      <c r="D32" s="92"/>
      <c r="E32" s="93"/>
      <c r="F32" s="94"/>
      <c r="G32" s="95"/>
      <c r="H32" s="96">
        <f t="shared" si="0"/>
        <v>0</v>
      </c>
      <c r="I32" s="97"/>
      <c r="J32" s="98">
        <f t="shared" si="1"/>
        <v>0</v>
      </c>
      <c r="K32" s="99">
        <f t="shared" si="2"/>
        <v>0</v>
      </c>
    </row>
    <row r="33" spans="2:11" ht="15.95" customHeight="1" x14ac:dyDescent="0.25">
      <c r="B33" s="214"/>
      <c r="C33" s="100" t="s">
        <v>127</v>
      </c>
      <c r="D33" s="101"/>
      <c r="E33" s="102"/>
      <c r="F33" s="103"/>
      <c r="G33" s="104"/>
      <c r="H33" s="96">
        <f t="shared" si="0"/>
        <v>0</v>
      </c>
      <c r="I33" s="105"/>
      <c r="J33" s="98">
        <f t="shared" si="1"/>
        <v>0</v>
      </c>
      <c r="K33" s="99">
        <f t="shared" si="2"/>
        <v>0</v>
      </c>
    </row>
    <row r="34" spans="2:11" ht="15.95" customHeight="1" x14ac:dyDescent="0.25">
      <c r="B34" s="215"/>
      <c r="C34" s="106" t="s">
        <v>128</v>
      </c>
      <c r="D34" s="106"/>
      <c r="E34" s="107"/>
      <c r="F34" s="108">
        <f>SUBTOTAL(9,F27:F33)</f>
        <v>0</v>
      </c>
      <c r="G34" s="109"/>
      <c r="H34" s="110">
        <f>SUBTOTAL(9,H27:H33)</f>
        <v>0</v>
      </c>
      <c r="I34" s="111">
        <f>SUMPRODUCT(I27:I33,F27:F33)</f>
        <v>0</v>
      </c>
      <c r="J34" s="106"/>
      <c r="K34" s="110">
        <f>SUBTOTAL(9,K27:K33)</f>
        <v>0</v>
      </c>
    </row>
    <row r="35" spans="2:11" ht="15.95" customHeight="1" x14ac:dyDescent="0.25">
      <c r="B35" s="213" t="s">
        <v>129</v>
      </c>
      <c r="C35" s="92" t="s">
        <v>130</v>
      </c>
      <c r="D35" s="84"/>
      <c r="E35" s="85"/>
      <c r="F35" s="86"/>
      <c r="G35" s="87"/>
      <c r="H35" s="88">
        <f>F35*G35</f>
        <v>0</v>
      </c>
      <c r="I35" s="89"/>
      <c r="J35" s="98">
        <f>ROUND(IFERROR(MIN(H35/F35-I35,65000/50%),0)*F35,2)</f>
        <v>0</v>
      </c>
      <c r="K35" s="91">
        <f>MIN(F35*65000,J35*50%)</f>
        <v>0</v>
      </c>
    </row>
    <row r="36" spans="2:11" ht="15.95" customHeight="1" x14ac:dyDescent="0.25">
      <c r="B36" s="214"/>
      <c r="C36" s="92" t="s">
        <v>131</v>
      </c>
      <c r="D36" s="92"/>
      <c r="E36" s="93"/>
      <c r="F36" s="94"/>
      <c r="G36" s="95"/>
      <c r="H36" s="96">
        <f>F36*G36</f>
        <v>0</v>
      </c>
      <c r="I36" s="97"/>
      <c r="J36" s="98">
        <f t="shared" ref="J36:J43" si="3">ROUND(IFERROR(MIN(H36/F36-I36,65000/50%),0)*F36,2)</f>
        <v>0</v>
      </c>
      <c r="K36" s="99">
        <f t="shared" ref="K36:K43" si="4">MIN(F36*65000,J36*50%)</f>
        <v>0</v>
      </c>
    </row>
    <row r="37" spans="2:11" ht="15.95" customHeight="1" x14ac:dyDescent="0.25">
      <c r="B37" s="214"/>
      <c r="C37" s="92" t="s">
        <v>132</v>
      </c>
      <c r="D37" s="92"/>
      <c r="E37" s="93"/>
      <c r="F37" s="94"/>
      <c r="G37" s="95"/>
      <c r="H37" s="96">
        <f>F37*G37</f>
        <v>0</v>
      </c>
      <c r="I37" s="97"/>
      <c r="J37" s="98">
        <f t="shared" si="3"/>
        <v>0</v>
      </c>
      <c r="K37" s="99">
        <f t="shared" si="4"/>
        <v>0</v>
      </c>
    </row>
    <row r="38" spans="2:11" ht="15.95" customHeight="1" x14ac:dyDescent="0.25">
      <c r="B38" s="214"/>
      <c r="C38" s="92" t="s">
        <v>133</v>
      </c>
      <c r="D38" s="92"/>
      <c r="E38" s="93"/>
      <c r="F38" s="94"/>
      <c r="G38" s="95"/>
      <c r="H38" s="96">
        <f t="shared" ref="H38:H39" si="5">F38*G38</f>
        <v>0</v>
      </c>
      <c r="I38" s="97"/>
      <c r="J38" s="98">
        <f t="shared" si="3"/>
        <v>0</v>
      </c>
      <c r="K38" s="99">
        <f t="shared" si="4"/>
        <v>0</v>
      </c>
    </row>
    <row r="39" spans="2:11" ht="15.95" customHeight="1" x14ac:dyDescent="0.25">
      <c r="B39" s="214"/>
      <c r="C39" s="92" t="s">
        <v>134</v>
      </c>
      <c r="D39" s="92"/>
      <c r="E39" s="93"/>
      <c r="F39" s="94"/>
      <c r="G39" s="95"/>
      <c r="H39" s="96">
        <f t="shared" si="5"/>
        <v>0</v>
      </c>
      <c r="I39" s="97"/>
      <c r="J39" s="98">
        <f t="shared" si="3"/>
        <v>0</v>
      </c>
      <c r="K39" s="99">
        <f t="shared" si="4"/>
        <v>0</v>
      </c>
    </row>
    <row r="40" spans="2:11" ht="15.95" customHeight="1" x14ac:dyDescent="0.25">
      <c r="B40" s="214"/>
      <c r="C40" s="92" t="s">
        <v>126</v>
      </c>
      <c r="D40" s="92"/>
      <c r="E40" s="93"/>
      <c r="F40" s="94"/>
      <c r="G40" s="95"/>
      <c r="H40" s="96">
        <f>F40*G40</f>
        <v>0</v>
      </c>
      <c r="I40" s="97"/>
      <c r="J40" s="98">
        <f t="shared" si="3"/>
        <v>0</v>
      </c>
      <c r="K40" s="99">
        <f t="shared" si="4"/>
        <v>0</v>
      </c>
    </row>
    <row r="41" spans="2:11" ht="15.95" customHeight="1" x14ac:dyDescent="0.25">
      <c r="B41" s="214"/>
      <c r="C41" s="92" t="s">
        <v>126</v>
      </c>
      <c r="D41" s="92"/>
      <c r="E41" s="93"/>
      <c r="F41" s="94"/>
      <c r="G41" s="95"/>
      <c r="H41" s="96">
        <f>F41*G41</f>
        <v>0</v>
      </c>
      <c r="I41" s="97"/>
      <c r="J41" s="98">
        <f t="shared" si="3"/>
        <v>0</v>
      </c>
      <c r="K41" s="99">
        <f t="shared" si="4"/>
        <v>0</v>
      </c>
    </row>
    <row r="42" spans="2:11" ht="15.95" customHeight="1" x14ac:dyDescent="0.25">
      <c r="B42" s="214"/>
      <c r="C42" s="92" t="s">
        <v>126</v>
      </c>
      <c r="D42" s="92"/>
      <c r="E42" s="93"/>
      <c r="F42" s="94"/>
      <c r="G42" s="95"/>
      <c r="H42" s="96">
        <f>F42*G42</f>
        <v>0</v>
      </c>
      <c r="I42" s="97"/>
      <c r="J42" s="98">
        <f t="shared" si="3"/>
        <v>0</v>
      </c>
      <c r="K42" s="99">
        <f t="shared" si="4"/>
        <v>0</v>
      </c>
    </row>
    <row r="43" spans="2:11" ht="15.95" customHeight="1" x14ac:dyDescent="0.25">
      <c r="B43" s="214"/>
      <c r="C43" s="100" t="s">
        <v>127</v>
      </c>
      <c r="D43" s="101"/>
      <c r="E43" s="102"/>
      <c r="F43" s="103"/>
      <c r="G43" s="104"/>
      <c r="H43" s="96">
        <f>F43*G43</f>
        <v>0</v>
      </c>
      <c r="I43" s="105"/>
      <c r="J43" s="98">
        <f t="shared" si="3"/>
        <v>0</v>
      </c>
      <c r="K43" s="99">
        <f t="shared" si="4"/>
        <v>0</v>
      </c>
    </row>
    <row r="44" spans="2:11" ht="15.95" customHeight="1" x14ac:dyDescent="0.25">
      <c r="B44" s="215"/>
      <c r="C44" s="106" t="s">
        <v>135</v>
      </c>
      <c r="D44" s="106"/>
      <c r="E44" s="107"/>
      <c r="F44" s="108">
        <f>SUBTOTAL(9,F35:F43)</f>
        <v>0</v>
      </c>
      <c r="G44" s="109"/>
      <c r="H44" s="110">
        <f>SUBTOTAL(9,H35:H43)</f>
        <v>0</v>
      </c>
      <c r="I44" s="111">
        <f>SUMPRODUCT(I35:I43,F35:F43)</f>
        <v>0</v>
      </c>
      <c r="J44" s="106"/>
      <c r="K44" s="110">
        <f>SUBTOTAL(9,K35:K43)</f>
        <v>0</v>
      </c>
    </row>
    <row r="45" spans="2:11" ht="15.95" customHeight="1" x14ac:dyDescent="0.25">
      <c r="B45" s="213" t="s">
        <v>136</v>
      </c>
      <c r="C45" s="84" t="s">
        <v>137</v>
      </c>
      <c r="D45" s="84"/>
      <c r="E45" s="85"/>
      <c r="F45" s="86"/>
      <c r="G45" s="87"/>
      <c r="H45" s="88">
        <f>F45*G45</f>
        <v>0</v>
      </c>
      <c r="I45" s="89"/>
      <c r="J45" s="98">
        <f>ROUND(IFERROR(MIN(H45/F45-I45,90000/50%),0)*F45,2)</f>
        <v>0</v>
      </c>
      <c r="K45" s="91">
        <f>MIN(F45*90000,J45*50%)</f>
        <v>0</v>
      </c>
    </row>
    <row r="46" spans="2:11" ht="15.95" customHeight="1" x14ac:dyDescent="0.25">
      <c r="B46" s="214"/>
      <c r="C46" s="92" t="s">
        <v>126</v>
      </c>
      <c r="D46" s="92"/>
      <c r="E46" s="93"/>
      <c r="F46" s="94"/>
      <c r="G46" s="95"/>
      <c r="H46" s="96">
        <f>F46*G46</f>
        <v>0</v>
      </c>
      <c r="I46" s="97"/>
      <c r="J46" s="98">
        <f t="shared" ref="J46:J49" si="6">ROUND(IFERROR(MIN(H46/F46-I46,90000/50%),0)*F46,2)</f>
        <v>0</v>
      </c>
      <c r="K46" s="99">
        <f t="shared" ref="K46:K49" si="7">MIN(F46*90000,J46*50%)</f>
        <v>0</v>
      </c>
    </row>
    <row r="47" spans="2:11" ht="15.95" customHeight="1" x14ac:dyDescent="0.25">
      <c r="B47" s="214"/>
      <c r="C47" s="92" t="s">
        <v>126</v>
      </c>
      <c r="D47" s="92"/>
      <c r="E47" s="93"/>
      <c r="F47" s="94"/>
      <c r="G47" s="95"/>
      <c r="H47" s="96">
        <f>F47*G47</f>
        <v>0</v>
      </c>
      <c r="I47" s="97"/>
      <c r="J47" s="98">
        <f t="shared" si="6"/>
        <v>0</v>
      </c>
      <c r="K47" s="99">
        <f t="shared" si="7"/>
        <v>0</v>
      </c>
    </row>
    <row r="48" spans="2:11" ht="15.95" customHeight="1" x14ac:dyDescent="0.25">
      <c r="B48" s="214"/>
      <c r="C48" s="92" t="s">
        <v>126</v>
      </c>
      <c r="D48" s="92"/>
      <c r="E48" s="93"/>
      <c r="F48" s="94"/>
      <c r="G48" s="95"/>
      <c r="H48" s="96">
        <f>F48*G48</f>
        <v>0</v>
      </c>
      <c r="I48" s="97"/>
      <c r="J48" s="98">
        <f t="shared" si="6"/>
        <v>0</v>
      </c>
      <c r="K48" s="99">
        <f t="shared" si="7"/>
        <v>0</v>
      </c>
    </row>
    <row r="49" spans="2:13" ht="15.95" customHeight="1" x14ac:dyDescent="0.25">
      <c r="B49" s="214"/>
      <c r="C49" s="100" t="s">
        <v>127</v>
      </c>
      <c r="D49" s="101"/>
      <c r="E49" s="102"/>
      <c r="F49" s="103"/>
      <c r="G49" s="104"/>
      <c r="H49" s="96">
        <f>F49*G49</f>
        <v>0</v>
      </c>
      <c r="I49" s="105"/>
      <c r="J49" s="98">
        <f t="shared" si="6"/>
        <v>0</v>
      </c>
      <c r="K49" s="99">
        <f t="shared" si="7"/>
        <v>0</v>
      </c>
    </row>
    <row r="50" spans="2:13" ht="15.95" customHeight="1" x14ac:dyDescent="0.25">
      <c r="B50" s="215"/>
      <c r="C50" s="106" t="s">
        <v>138</v>
      </c>
      <c r="D50" s="106"/>
      <c r="E50" s="107"/>
      <c r="F50" s="108">
        <f>SUBTOTAL(9,F45:F49)</f>
        <v>0</v>
      </c>
      <c r="G50" s="109"/>
      <c r="H50" s="110">
        <f>SUBTOTAL(9,H45:H49)</f>
        <v>0</v>
      </c>
      <c r="I50" s="111">
        <f>SUMPRODUCT(I45:I49,F45:F49)</f>
        <v>0</v>
      </c>
      <c r="J50" s="106"/>
      <c r="K50" s="110">
        <f>SUBTOTAL(9,K45:K49)</f>
        <v>0</v>
      </c>
    </row>
    <row r="51" spans="2:13" ht="15.75" x14ac:dyDescent="0.25">
      <c r="B51" s="112" t="s">
        <v>139</v>
      </c>
      <c r="C51" s="113"/>
      <c r="D51" s="113"/>
      <c r="E51" s="114"/>
      <c r="F51" s="112"/>
      <c r="G51" s="113"/>
      <c r="H51" s="115">
        <f>IFERROR(H50,0)+IFERROR(H44,0)+IFERROR(H34,0)</f>
        <v>0</v>
      </c>
      <c r="I51" s="115">
        <f>IFERROR(I50,0)+IFERROR(I44,0)+IFERROR(I34,0)</f>
        <v>0</v>
      </c>
      <c r="J51" s="113"/>
      <c r="K51" s="115">
        <f>IFERROR(K50,0)+IFERROR(K44,0)+IFERROR(K34,0)</f>
        <v>0</v>
      </c>
    </row>
    <row r="53" spans="2:13" s="70" customFormat="1" ht="27.75" customHeight="1" x14ac:dyDescent="0.25">
      <c r="B53" s="71" t="s">
        <v>140</v>
      </c>
      <c r="C53" s="72"/>
      <c r="D53" s="72"/>
      <c r="E53" s="72"/>
      <c r="F53" s="72"/>
      <c r="G53" s="72"/>
      <c r="H53" s="72"/>
      <c r="I53" s="72"/>
      <c r="J53" s="72"/>
      <c r="K53" s="72"/>
      <c r="L53" s="72"/>
      <c r="M53" s="72"/>
    </row>
    <row r="54" spans="2:13" ht="10.5" customHeight="1" x14ac:dyDescent="0.25"/>
    <row r="55" spans="2:13" x14ac:dyDescent="0.25">
      <c r="C55" s="116" t="s">
        <v>141</v>
      </c>
      <c r="D55" s="116" t="s">
        <v>142</v>
      </c>
      <c r="E55" s="116" t="s">
        <v>143</v>
      </c>
    </row>
    <row r="56" spans="2:13" ht="14.1" customHeight="1" x14ac:dyDescent="0.25">
      <c r="B56" s="73" t="s">
        <v>144</v>
      </c>
      <c r="C56" s="76"/>
      <c r="D56" s="76"/>
      <c r="E56" s="76"/>
    </row>
    <row r="57" spans="2:13" x14ac:dyDescent="0.25">
      <c r="B57" s="73" t="s">
        <v>145</v>
      </c>
      <c r="C57" s="76"/>
      <c r="D57" s="76"/>
      <c r="E57" s="76"/>
    </row>
    <row r="58" spans="2:13" ht="14.1" customHeight="1" x14ac:dyDescent="0.25">
      <c r="B58" s="73" t="s">
        <v>146</v>
      </c>
      <c r="C58" s="76"/>
      <c r="D58" s="76"/>
      <c r="E58" s="76"/>
    </row>
    <row r="59" spans="2:13" ht="9.6" customHeight="1" x14ac:dyDescent="0.25"/>
    <row r="60" spans="2:13" s="80" customFormat="1" ht="78.95" customHeight="1" x14ac:dyDescent="0.25">
      <c r="B60" s="81" t="s">
        <v>112</v>
      </c>
      <c r="C60" s="82" t="s">
        <v>113</v>
      </c>
      <c r="D60" s="82" t="s">
        <v>114</v>
      </c>
      <c r="E60" s="82" t="s">
        <v>115</v>
      </c>
      <c r="F60" s="83" t="s">
        <v>147</v>
      </c>
      <c r="G60" s="81" t="s">
        <v>116</v>
      </c>
      <c r="H60" s="82" t="s">
        <v>117</v>
      </c>
      <c r="I60" s="83" t="s">
        <v>118</v>
      </c>
      <c r="J60" s="81" t="s">
        <v>119</v>
      </c>
      <c r="K60" s="82" t="s">
        <v>120</v>
      </c>
      <c r="L60" s="83" t="s">
        <v>121</v>
      </c>
    </row>
    <row r="61" spans="2:13" ht="15.95" customHeight="1" x14ac:dyDescent="0.25">
      <c r="B61" s="213" t="s">
        <v>122</v>
      </c>
      <c r="C61" s="84" t="s">
        <v>123</v>
      </c>
      <c r="D61" s="84"/>
      <c r="E61" s="84"/>
      <c r="F61" s="85"/>
      <c r="G61" s="86"/>
      <c r="H61" s="87"/>
      <c r="I61" s="88">
        <f t="shared" ref="I61:I67" si="8">G61*H61</f>
        <v>0</v>
      </c>
      <c r="J61" s="89"/>
      <c r="K61" s="90">
        <f>ROUND(IFERROR(MIN(I61/G61-J61,20000/50%),0)*G61,2)</f>
        <v>0</v>
      </c>
      <c r="L61" s="91">
        <f>MIN(G61*20000,K61*50%)</f>
        <v>0</v>
      </c>
    </row>
    <row r="62" spans="2:13" ht="15.95" customHeight="1" x14ac:dyDescent="0.25">
      <c r="B62" s="214"/>
      <c r="C62" s="92" t="s">
        <v>124</v>
      </c>
      <c r="D62" s="92"/>
      <c r="E62" s="92"/>
      <c r="F62" s="93"/>
      <c r="G62" s="94"/>
      <c r="H62" s="95"/>
      <c r="I62" s="96">
        <f t="shared" si="8"/>
        <v>0</v>
      </c>
      <c r="J62" s="97"/>
      <c r="K62" s="98">
        <f t="shared" ref="K62:K67" si="9">ROUND(IFERROR(MIN(I62/G62-J62,20000/50%),0)*G62,2)</f>
        <v>0</v>
      </c>
      <c r="L62" s="99">
        <f t="shared" ref="L62:L67" si="10">MIN(G62*20000,K62*50%)</f>
        <v>0</v>
      </c>
    </row>
    <row r="63" spans="2:13" ht="15.95" customHeight="1" x14ac:dyDescent="0.25">
      <c r="B63" s="214"/>
      <c r="C63" s="92" t="s">
        <v>125</v>
      </c>
      <c r="D63" s="92"/>
      <c r="E63" s="92"/>
      <c r="F63" s="93"/>
      <c r="G63" s="94"/>
      <c r="H63" s="95"/>
      <c r="I63" s="96">
        <f t="shared" si="8"/>
        <v>0</v>
      </c>
      <c r="J63" s="97"/>
      <c r="K63" s="98">
        <f t="shared" si="9"/>
        <v>0</v>
      </c>
      <c r="L63" s="99">
        <f t="shared" si="10"/>
        <v>0</v>
      </c>
    </row>
    <row r="64" spans="2:13" ht="15.95" customHeight="1" x14ac:dyDescent="0.25">
      <c r="B64" s="214"/>
      <c r="C64" s="92" t="s">
        <v>126</v>
      </c>
      <c r="D64" s="92"/>
      <c r="E64" s="92"/>
      <c r="F64" s="93"/>
      <c r="G64" s="94"/>
      <c r="H64" s="95"/>
      <c r="I64" s="96">
        <f t="shared" si="8"/>
        <v>0</v>
      </c>
      <c r="J64" s="97"/>
      <c r="K64" s="98">
        <f t="shared" si="9"/>
        <v>0</v>
      </c>
      <c r="L64" s="99">
        <f t="shared" si="10"/>
        <v>0</v>
      </c>
    </row>
    <row r="65" spans="2:12" ht="15.95" customHeight="1" x14ac:dyDescent="0.25">
      <c r="B65" s="214"/>
      <c r="C65" s="92" t="s">
        <v>126</v>
      </c>
      <c r="D65" s="92"/>
      <c r="E65" s="92"/>
      <c r="F65" s="93"/>
      <c r="G65" s="94"/>
      <c r="H65" s="95"/>
      <c r="I65" s="96">
        <f t="shared" si="8"/>
        <v>0</v>
      </c>
      <c r="J65" s="97"/>
      <c r="K65" s="98">
        <f t="shared" si="9"/>
        <v>0</v>
      </c>
      <c r="L65" s="99">
        <f t="shared" si="10"/>
        <v>0</v>
      </c>
    </row>
    <row r="66" spans="2:12" ht="15.95" customHeight="1" x14ac:dyDescent="0.25">
      <c r="B66" s="214"/>
      <c r="C66" s="92" t="s">
        <v>126</v>
      </c>
      <c r="D66" s="92"/>
      <c r="E66" s="92"/>
      <c r="F66" s="93"/>
      <c r="G66" s="94"/>
      <c r="H66" s="95"/>
      <c r="I66" s="96">
        <f t="shared" si="8"/>
        <v>0</v>
      </c>
      <c r="J66" s="97"/>
      <c r="K66" s="98">
        <f t="shared" si="9"/>
        <v>0</v>
      </c>
      <c r="L66" s="99">
        <f t="shared" si="10"/>
        <v>0</v>
      </c>
    </row>
    <row r="67" spans="2:12" ht="15.95" customHeight="1" x14ac:dyDescent="0.25">
      <c r="B67" s="214"/>
      <c r="C67" s="100" t="s">
        <v>127</v>
      </c>
      <c r="D67" s="101"/>
      <c r="E67" s="101"/>
      <c r="F67" s="102"/>
      <c r="G67" s="103"/>
      <c r="H67" s="104"/>
      <c r="I67" s="96">
        <f t="shared" si="8"/>
        <v>0</v>
      </c>
      <c r="J67" s="105"/>
      <c r="K67" s="98">
        <f t="shared" si="9"/>
        <v>0</v>
      </c>
      <c r="L67" s="99">
        <f t="shared" si="10"/>
        <v>0</v>
      </c>
    </row>
    <row r="68" spans="2:12" ht="15.95" customHeight="1" x14ac:dyDescent="0.25">
      <c r="B68" s="215"/>
      <c r="C68" s="106" t="s">
        <v>128</v>
      </c>
      <c r="D68" s="106"/>
      <c r="E68" s="106"/>
      <c r="F68" s="107"/>
      <c r="G68" s="108">
        <f>SUBTOTAL(9,G61:G67)</f>
        <v>0</v>
      </c>
      <c r="H68" s="109"/>
      <c r="I68" s="110">
        <f>SUBTOTAL(9,I61:I67)</f>
        <v>0</v>
      </c>
      <c r="J68" s="111">
        <f>SUMPRODUCT(J61:J67,G61:G67)</f>
        <v>0</v>
      </c>
      <c r="K68" s="106"/>
      <c r="L68" s="110">
        <f>SUBTOTAL(9,L61:L67)</f>
        <v>0</v>
      </c>
    </row>
    <row r="69" spans="2:12" ht="15.95" customHeight="1" x14ac:dyDescent="0.25">
      <c r="B69" s="213" t="s">
        <v>129</v>
      </c>
      <c r="C69" s="92" t="s">
        <v>130</v>
      </c>
      <c r="D69" s="84"/>
      <c r="E69" s="84"/>
      <c r="F69" s="85"/>
      <c r="G69" s="86"/>
      <c r="H69" s="87"/>
      <c r="I69" s="88">
        <f>G69*H69</f>
        <v>0</v>
      </c>
      <c r="J69" s="89"/>
      <c r="K69" s="98">
        <f>ROUND(IFERROR(MIN(I69/G69-J69,65000/50%),0)*G69,2)</f>
        <v>0</v>
      </c>
      <c r="L69" s="91">
        <f>MIN(G69*65000,K69*50%)</f>
        <v>0</v>
      </c>
    </row>
    <row r="70" spans="2:12" ht="15.95" customHeight="1" x14ac:dyDescent="0.25">
      <c r="B70" s="214"/>
      <c r="C70" s="92" t="s">
        <v>131</v>
      </c>
      <c r="D70" s="92"/>
      <c r="E70" s="92"/>
      <c r="F70" s="93"/>
      <c r="G70" s="94"/>
      <c r="H70" s="95"/>
      <c r="I70" s="96">
        <f>G70*H70</f>
        <v>0</v>
      </c>
      <c r="J70" s="97"/>
      <c r="K70" s="98">
        <f t="shared" ref="K70:K77" si="11">ROUND(IFERROR(MIN(I70/G70-J70,65000/50%),0)*G70,2)</f>
        <v>0</v>
      </c>
      <c r="L70" s="99">
        <f t="shared" ref="L70:L77" si="12">MIN(G70*65000,K70*50%)</f>
        <v>0</v>
      </c>
    </row>
    <row r="71" spans="2:12" ht="15.95" customHeight="1" x14ac:dyDescent="0.25">
      <c r="B71" s="214"/>
      <c r="C71" s="92" t="s">
        <v>132</v>
      </c>
      <c r="D71" s="92"/>
      <c r="E71" s="92"/>
      <c r="F71" s="93"/>
      <c r="G71" s="94"/>
      <c r="H71" s="95"/>
      <c r="I71" s="96">
        <f>G71*H71</f>
        <v>0</v>
      </c>
      <c r="J71" s="97"/>
      <c r="K71" s="98">
        <f t="shared" si="11"/>
        <v>0</v>
      </c>
      <c r="L71" s="99">
        <f t="shared" si="12"/>
        <v>0</v>
      </c>
    </row>
    <row r="72" spans="2:12" ht="15.95" customHeight="1" x14ac:dyDescent="0.25">
      <c r="B72" s="214"/>
      <c r="C72" s="92" t="s">
        <v>133</v>
      </c>
      <c r="D72" s="92"/>
      <c r="E72" s="92"/>
      <c r="F72" s="93"/>
      <c r="G72" s="94"/>
      <c r="H72" s="95"/>
      <c r="I72" s="96">
        <f t="shared" ref="I72:I73" si="13">G72*H72</f>
        <v>0</v>
      </c>
      <c r="J72" s="97"/>
      <c r="K72" s="98">
        <f t="shared" si="11"/>
        <v>0</v>
      </c>
      <c r="L72" s="99">
        <f t="shared" si="12"/>
        <v>0</v>
      </c>
    </row>
    <row r="73" spans="2:12" ht="15.95" customHeight="1" x14ac:dyDescent="0.25">
      <c r="B73" s="214"/>
      <c r="C73" s="92" t="s">
        <v>134</v>
      </c>
      <c r="D73" s="92"/>
      <c r="E73" s="92"/>
      <c r="F73" s="93"/>
      <c r="G73" s="94"/>
      <c r="H73" s="95"/>
      <c r="I73" s="96">
        <f t="shared" si="13"/>
        <v>0</v>
      </c>
      <c r="J73" s="97"/>
      <c r="K73" s="98">
        <f t="shared" si="11"/>
        <v>0</v>
      </c>
      <c r="L73" s="99">
        <f t="shared" si="12"/>
        <v>0</v>
      </c>
    </row>
    <row r="74" spans="2:12" ht="15.95" customHeight="1" x14ac:dyDescent="0.25">
      <c r="B74" s="214"/>
      <c r="C74" s="92" t="s">
        <v>126</v>
      </c>
      <c r="D74" s="92"/>
      <c r="E74" s="92"/>
      <c r="F74" s="93"/>
      <c r="G74" s="94"/>
      <c r="H74" s="95"/>
      <c r="I74" s="96">
        <f>G74*H74</f>
        <v>0</v>
      </c>
      <c r="J74" s="97"/>
      <c r="K74" s="98">
        <f t="shared" si="11"/>
        <v>0</v>
      </c>
      <c r="L74" s="99">
        <f t="shared" si="12"/>
        <v>0</v>
      </c>
    </row>
    <row r="75" spans="2:12" ht="15.95" customHeight="1" x14ac:dyDescent="0.25">
      <c r="B75" s="214"/>
      <c r="C75" s="92" t="s">
        <v>126</v>
      </c>
      <c r="D75" s="92"/>
      <c r="E75" s="92"/>
      <c r="F75" s="93"/>
      <c r="G75" s="94"/>
      <c r="H75" s="95"/>
      <c r="I75" s="96">
        <f>G75*H75</f>
        <v>0</v>
      </c>
      <c r="J75" s="97"/>
      <c r="K75" s="98">
        <f t="shared" si="11"/>
        <v>0</v>
      </c>
      <c r="L75" s="99">
        <f t="shared" si="12"/>
        <v>0</v>
      </c>
    </row>
    <row r="76" spans="2:12" ht="15.95" customHeight="1" x14ac:dyDescent="0.25">
      <c r="B76" s="214"/>
      <c r="C76" s="92" t="s">
        <v>126</v>
      </c>
      <c r="D76" s="92"/>
      <c r="E76" s="92"/>
      <c r="F76" s="93"/>
      <c r="G76" s="94"/>
      <c r="H76" s="95"/>
      <c r="I76" s="96">
        <f>G76*H76</f>
        <v>0</v>
      </c>
      <c r="J76" s="97"/>
      <c r="K76" s="98">
        <f t="shared" si="11"/>
        <v>0</v>
      </c>
      <c r="L76" s="99">
        <f t="shared" si="12"/>
        <v>0</v>
      </c>
    </row>
    <row r="77" spans="2:12" ht="15.95" customHeight="1" x14ac:dyDescent="0.25">
      <c r="B77" s="214"/>
      <c r="C77" s="100" t="s">
        <v>127</v>
      </c>
      <c r="D77" s="101"/>
      <c r="E77" s="101"/>
      <c r="F77" s="102"/>
      <c r="G77" s="103"/>
      <c r="H77" s="104"/>
      <c r="I77" s="96">
        <f>G77*H77</f>
        <v>0</v>
      </c>
      <c r="J77" s="105"/>
      <c r="K77" s="98">
        <f t="shared" si="11"/>
        <v>0</v>
      </c>
      <c r="L77" s="99">
        <f t="shared" si="12"/>
        <v>0</v>
      </c>
    </row>
    <row r="78" spans="2:12" ht="15.95" customHeight="1" x14ac:dyDescent="0.25">
      <c r="B78" s="215"/>
      <c r="C78" s="106" t="s">
        <v>135</v>
      </c>
      <c r="D78" s="106"/>
      <c r="E78" s="106"/>
      <c r="F78" s="107"/>
      <c r="G78" s="108">
        <f>SUBTOTAL(9,G69:G77)</f>
        <v>0</v>
      </c>
      <c r="H78" s="109"/>
      <c r="I78" s="110">
        <f>SUBTOTAL(9,I69:I77)</f>
        <v>0</v>
      </c>
      <c r="J78" s="111">
        <f>SUMPRODUCT(J69:J77,G69:G77)</f>
        <v>0</v>
      </c>
      <c r="K78" s="106"/>
      <c r="L78" s="110">
        <f>SUBTOTAL(9,L69:L77)</f>
        <v>0</v>
      </c>
    </row>
    <row r="79" spans="2:12" ht="15.95" customHeight="1" x14ac:dyDescent="0.25">
      <c r="B79" s="213" t="s">
        <v>136</v>
      </c>
      <c r="C79" s="84" t="s">
        <v>137</v>
      </c>
      <c r="D79" s="84"/>
      <c r="E79" s="84"/>
      <c r="F79" s="85"/>
      <c r="G79" s="86"/>
      <c r="H79" s="87"/>
      <c r="I79" s="88">
        <f>G79*H79</f>
        <v>0</v>
      </c>
      <c r="J79" s="89"/>
      <c r="K79" s="98">
        <f>ROUND(IFERROR(MIN(I79/G79-J79,90000/50%),0)*G79,2)</f>
        <v>0</v>
      </c>
      <c r="L79" s="91">
        <f>MIN(G79*90000,K79*50%)</f>
        <v>0</v>
      </c>
    </row>
    <row r="80" spans="2:12" ht="15.95" customHeight="1" x14ac:dyDescent="0.25">
      <c r="B80" s="214"/>
      <c r="C80" s="92" t="s">
        <v>126</v>
      </c>
      <c r="D80" s="92"/>
      <c r="E80" s="92"/>
      <c r="F80" s="93"/>
      <c r="G80" s="94"/>
      <c r="H80" s="95"/>
      <c r="I80" s="96">
        <f>G80*H80</f>
        <v>0</v>
      </c>
      <c r="J80" s="97"/>
      <c r="K80" s="98">
        <f t="shared" ref="K80:K83" si="14">ROUND(IFERROR(MIN(I80/G80-J80,90000/50%),0)*G80,2)</f>
        <v>0</v>
      </c>
      <c r="L80" s="99">
        <f t="shared" ref="L80:L83" si="15">MIN(G80*90000,K80*50%)</f>
        <v>0</v>
      </c>
    </row>
    <row r="81" spans="2:13" ht="15.95" customHeight="1" x14ac:dyDescent="0.25">
      <c r="B81" s="214"/>
      <c r="C81" s="92" t="s">
        <v>126</v>
      </c>
      <c r="D81" s="92"/>
      <c r="E81" s="92"/>
      <c r="F81" s="93"/>
      <c r="G81" s="94"/>
      <c r="H81" s="95"/>
      <c r="I81" s="96">
        <f>G81*H81</f>
        <v>0</v>
      </c>
      <c r="J81" s="97"/>
      <c r="K81" s="98">
        <f t="shared" si="14"/>
        <v>0</v>
      </c>
      <c r="L81" s="99">
        <f t="shared" si="15"/>
        <v>0</v>
      </c>
    </row>
    <row r="82" spans="2:13" ht="15.95" customHeight="1" x14ac:dyDescent="0.25">
      <c r="B82" s="214"/>
      <c r="C82" s="92" t="s">
        <v>126</v>
      </c>
      <c r="D82" s="92"/>
      <c r="E82" s="92"/>
      <c r="F82" s="93"/>
      <c r="G82" s="94"/>
      <c r="H82" s="95"/>
      <c r="I82" s="96">
        <f>G82*H82</f>
        <v>0</v>
      </c>
      <c r="J82" s="97"/>
      <c r="K82" s="98">
        <f t="shared" si="14"/>
        <v>0</v>
      </c>
      <c r="L82" s="99">
        <f t="shared" si="15"/>
        <v>0</v>
      </c>
    </row>
    <row r="83" spans="2:13" ht="15.95" customHeight="1" x14ac:dyDescent="0.25">
      <c r="B83" s="214"/>
      <c r="C83" s="100" t="s">
        <v>127</v>
      </c>
      <c r="D83" s="101"/>
      <c r="E83" s="101"/>
      <c r="F83" s="102"/>
      <c r="G83" s="103"/>
      <c r="H83" s="104"/>
      <c r="I83" s="96">
        <f>G83*H83</f>
        <v>0</v>
      </c>
      <c r="J83" s="105"/>
      <c r="K83" s="98">
        <f t="shared" si="14"/>
        <v>0</v>
      </c>
      <c r="L83" s="99">
        <f t="shared" si="15"/>
        <v>0</v>
      </c>
    </row>
    <row r="84" spans="2:13" ht="15.95" customHeight="1" x14ac:dyDescent="0.25">
      <c r="B84" s="215"/>
      <c r="C84" s="106" t="s">
        <v>138</v>
      </c>
      <c r="D84" s="106"/>
      <c r="E84" s="106"/>
      <c r="F84" s="107"/>
      <c r="G84" s="108">
        <f>SUBTOTAL(9,G79:G83)</f>
        <v>0</v>
      </c>
      <c r="H84" s="109"/>
      <c r="I84" s="110">
        <f>SUBTOTAL(9,I79:I83)</f>
        <v>0</v>
      </c>
      <c r="J84" s="111">
        <f>SUMPRODUCT(J79:J83,G79:G83)</f>
        <v>0</v>
      </c>
      <c r="K84" s="106"/>
      <c r="L84" s="110">
        <f>SUBTOTAL(9,L79:L83)</f>
        <v>0</v>
      </c>
    </row>
    <row r="85" spans="2:13" ht="15.75" x14ac:dyDescent="0.25">
      <c r="B85" s="112" t="s">
        <v>148</v>
      </c>
      <c r="C85" s="113"/>
      <c r="D85" s="113"/>
      <c r="E85" s="117"/>
      <c r="F85" s="118"/>
      <c r="G85" s="112"/>
      <c r="H85" s="113"/>
      <c r="I85" s="115">
        <f>IFERROR(I84,0)+IFERROR(I78,0)+IFERROR(I68,0)</f>
        <v>0</v>
      </c>
      <c r="J85" s="115">
        <f>IFERROR(J84,0)+IFERROR(J78,0)+IFERROR(J68,0)</f>
        <v>0</v>
      </c>
      <c r="K85" s="113"/>
      <c r="L85" s="115">
        <f>IFERROR(L84,0)+IFERROR(L78,0)+IFERROR(L68,0)</f>
        <v>0</v>
      </c>
    </row>
    <row r="86" spans="2:13" ht="9.6" customHeight="1" x14ac:dyDescent="0.25"/>
    <row r="87" spans="2:13" ht="9.6" customHeight="1" x14ac:dyDescent="0.25"/>
    <row r="88" spans="2:13" s="70" customFormat="1" ht="27.75" customHeight="1" x14ac:dyDescent="0.25">
      <c r="B88" s="71" t="s">
        <v>149</v>
      </c>
      <c r="C88" s="72"/>
      <c r="D88" s="72"/>
      <c r="E88" s="72"/>
      <c r="F88" s="72"/>
      <c r="G88" s="72"/>
      <c r="H88" s="72"/>
      <c r="I88" s="72"/>
      <c r="J88" s="72"/>
      <c r="K88" s="72"/>
      <c r="L88" s="72"/>
      <c r="M88" s="72"/>
    </row>
    <row r="89" spans="2:13" ht="8.25" customHeight="1" x14ac:dyDescent="0.25"/>
    <row r="90" spans="2:13" s="80" customFormat="1" ht="75" x14ac:dyDescent="0.25">
      <c r="B90" s="81" t="s">
        <v>112</v>
      </c>
      <c r="C90" s="82" t="s">
        <v>113</v>
      </c>
      <c r="D90" s="82" t="s">
        <v>114</v>
      </c>
      <c r="E90" s="83" t="s">
        <v>115</v>
      </c>
      <c r="F90" s="81" t="s">
        <v>116</v>
      </c>
      <c r="G90" s="82" t="s">
        <v>150</v>
      </c>
      <c r="H90" s="119" t="s">
        <v>151</v>
      </c>
      <c r="I90" s="82" t="s">
        <v>152</v>
      </c>
      <c r="J90" s="83" t="s">
        <v>118</v>
      </c>
      <c r="K90" s="81" t="s">
        <v>153</v>
      </c>
      <c r="L90" s="82" t="s">
        <v>120</v>
      </c>
      <c r="M90" s="83" t="s">
        <v>121</v>
      </c>
    </row>
    <row r="91" spans="2:13" x14ac:dyDescent="0.25">
      <c r="B91" s="213" t="s">
        <v>154</v>
      </c>
      <c r="C91" s="84" t="s">
        <v>123</v>
      </c>
      <c r="D91" s="84"/>
      <c r="E91" s="85"/>
      <c r="F91" s="86"/>
      <c r="G91" s="87"/>
      <c r="H91" s="120"/>
      <c r="I91" s="87"/>
      <c r="J91" s="88">
        <f>F91*(G91*H91)+I91</f>
        <v>0</v>
      </c>
      <c r="K91" s="89"/>
      <c r="L91" s="90">
        <f>ROUND(IFERROR(MIN((G91-K91)*H91+I91,20000/50%),0)*F91,2)</f>
        <v>0</v>
      </c>
      <c r="M91" s="91">
        <f>MIN(F91*20000,L91*50%)</f>
        <v>0</v>
      </c>
    </row>
    <row r="92" spans="2:13" x14ac:dyDescent="0.25">
      <c r="B92" s="214"/>
      <c r="C92" s="92" t="s">
        <v>124</v>
      </c>
      <c r="D92" s="92"/>
      <c r="E92" s="93"/>
      <c r="F92" s="94"/>
      <c r="G92" s="95"/>
      <c r="H92" s="121"/>
      <c r="I92" s="95"/>
      <c r="J92" s="96">
        <f t="shared" ref="J92:J97" si="16">F92*(G92*H92)+I92</f>
        <v>0</v>
      </c>
      <c r="K92" s="97"/>
      <c r="L92" s="122">
        <f t="shared" ref="L92:L97" si="17">ROUND(IFERROR(MIN((G92-K92)*H92+I92,20000/50%),0)*F92,2)</f>
        <v>0</v>
      </c>
      <c r="M92" s="99">
        <f t="shared" ref="M92:M97" si="18">MIN(F92*20000,L92*50%)</f>
        <v>0</v>
      </c>
    </row>
    <row r="93" spans="2:13" x14ac:dyDescent="0.25">
      <c r="B93" s="214"/>
      <c r="C93" s="92" t="s">
        <v>125</v>
      </c>
      <c r="D93" s="92"/>
      <c r="E93" s="93"/>
      <c r="F93" s="94"/>
      <c r="G93" s="95"/>
      <c r="H93" s="121"/>
      <c r="I93" s="95"/>
      <c r="J93" s="96">
        <f t="shared" si="16"/>
        <v>0</v>
      </c>
      <c r="K93" s="97"/>
      <c r="L93" s="122">
        <f t="shared" si="17"/>
        <v>0</v>
      </c>
      <c r="M93" s="99">
        <f t="shared" si="18"/>
        <v>0</v>
      </c>
    </row>
    <row r="94" spans="2:13" x14ac:dyDescent="0.25">
      <c r="B94" s="214"/>
      <c r="C94" s="92" t="s">
        <v>126</v>
      </c>
      <c r="D94" s="92"/>
      <c r="E94" s="93"/>
      <c r="F94" s="94"/>
      <c r="G94" s="95"/>
      <c r="H94" s="121"/>
      <c r="I94" s="95"/>
      <c r="J94" s="96">
        <f t="shared" si="16"/>
        <v>0</v>
      </c>
      <c r="K94" s="97"/>
      <c r="L94" s="122">
        <f t="shared" si="17"/>
        <v>0</v>
      </c>
      <c r="M94" s="99">
        <f t="shared" si="18"/>
        <v>0</v>
      </c>
    </row>
    <row r="95" spans="2:13" x14ac:dyDescent="0.25">
      <c r="B95" s="214"/>
      <c r="C95" s="92" t="s">
        <v>126</v>
      </c>
      <c r="D95" s="92"/>
      <c r="E95" s="93"/>
      <c r="F95" s="94"/>
      <c r="G95" s="95"/>
      <c r="H95" s="121"/>
      <c r="I95" s="95"/>
      <c r="J95" s="96">
        <f t="shared" si="16"/>
        <v>0</v>
      </c>
      <c r="K95" s="97"/>
      <c r="L95" s="122">
        <f t="shared" si="17"/>
        <v>0</v>
      </c>
      <c r="M95" s="99">
        <f t="shared" si="18"/>
        <v>0</v>
      </c>
    </row>
    <row r="96" spans="2:13" x14ac:dyDescent="0.25">
      <c r="B96" s="214"/>
      <c r="C96" s="92" t="s">
        <v>126</v>
      </c>
      <c r="D96" s="92"/>
      <c r="E96" s="93"/>
      <c r="F96" s="94"/>
      <c r="G96" s="95"/>
      <c r="H96" s="121"/>
      <c r="I96" s="95"/>
      <c r="J96" s="96">
        <f t="shared" si="16"/>
        <v>0</v>
      </c>
      <c r="K96" s="97"/>
      <c r="L96" s="122">
        <f t="shared" si="17"/>
        <v>0</v>
      </c>
      <c r="M96" s="99">
        <f t="shared" si="18"/>
        <v>0</v>
      </c>
    </row>
    <row r="97" spans="2:13" x14ac:dyDescent="0.25">
      <c r="B97" s="214"/>
      <c r="C97" s="100" t="s">
        <v>127</v>
      </c>
      <c r="D97" s="101"/>
      <c r="E97" s="102"/>
      <c r="F97" s="103"/>
      <c r="G97" s="104"/>
      <c r="H97" s="123"/>
      <c r="I97" s="104"/>
      <c r="J97" s="96">
        <f t="shared" si="16"/>
        <v>0</v>
      </c>
      <c r="K97" s="105"/>
      <c r="L97" s="122">
        <f t="shared" si="17"/>
        <v>0</v>
      </c>
      <c r="M97" s="99">
        <f t="shared" si="18"/>
        <v>0</v>
      </c>
    </row>
    <row r="98" spans="2:13" x14ac:dyDescent="0.25">
      <c r="B98" s="215"/>
      <c r="C98" s="106" t="s">
        <v>128</v>
      </c>
      <c r="D98" s="106"/>
      <c r="E98" s="107"/>
      <c r="F98" s="108">
        <f>SUBTOTAL(9,F91:F97)</f>
        <v>0</v>
      </c>
      <c r="G98" s="109"/>
      <c r="H98" s="124"/>
      <c r="I98" s="109"/>
      <c r="J98" s="110">
        <f>SUBTOTAL(9,J91:J97)</f>
        <v>0</v>
      </c>
      <c r="K98" s="111">
        <f>SUMPRODUCT(K91:K97,H91:H97,F91:F97)</f>
        <v>0</v>
      </c>
      <c r="L98" s="106"/>
      <c r="M98" s="110">
        <f>SUBTOTAL(9,M91:M97)</f>
        <v>0</v>
      </c>
    </row>
    <row r="99" spans="2:13" x14ac:dyDescent="0.25">
      <c r="B99" s="213" t="s">
        <v>129</v>
      </c>
      <c r="C99" s="92" t="s">
        <v>130</v>
      </c>
      <c r="D99" s="84"/>
      <c r="E99" s="85"/>
      <c r="F99" s="86"/>
      <c r="G99" s="87"/>
      <c r="H99" s="120"/>
      <c r="I99" s="87"/>
      <c r="J99" s="88">
        <f t="shared" ref="J99:J107" si="19">F99*(G99*H99)+I99</f>
        <v>0</v>
      </c>
      <c r="K99" s="89"/>
      <c r="L99" s="90">
        <f>ROUND(IFERROR(MIN((G99-K99)*H99+I99,65000/50%),0)*F99,2)</f>
        <v>0</v>
      </c>
      <c r="M99" s="91">
        <f>MAX(0,MIN(F99*65000,L99*50%))</f>
        <v>0</v>
      </c>
    </row>
    <row r="100" spans="2:13" x14ac:dyDescent="0.25">
      <c r="B100" s="219"/>
      <c r="C100" s="92" t="s">
        <v>131</v>
      </c>
      <c r="D100" s="125"/>
      <c r="E100" s="126"/>
      <c r="F100" s="94"/>
      <c r="G100" s="95"/>
      <c r="H100" s="121"/>
      <c r="I100" s="95"/>
      <c r="J100" s="96">
        <f t="shared" si="19"/>
        <v>0</v>
      </c>
      <c r="K100" s="97"/>
      <c r="L100" s="122">
        <f t="shared" ref="L100:L107" si="20">ROUND(IFERROR(MIN((G100-K100)*H100+I100,65000/50%),0)*F100,2)</f>
        <v>0</v>
      </c>
      <c r="M100" s="99">
        <f t="shared" ref="M100:M107" si="21">MAX(0,MIN(F100*65000,L100*50%))</f>
        <v>0</v>
      </c>
    </row>
    <row r="101" spans="2:13" x14ac:dyDescent="0.25">
      <c r="B101" s="219"/>
      <c r="C101" s="92" t="s">
        <v>132</v>
      </c>
      <c r="D101" s="125"/>
      <c r="E101" s="126"/>
      <c r="F101" s="94"/>
      <c r="G101" s="95"/>
      <c r="H101" s="121"/>
      <c r="I101" s="95"/>
      <c r="J101" s="96">
        <f t="shared" si="19"/>
        <v>0</v>
      </c>
      <c r="K101" s="97"/>
      <c r="L101" s="122">
        <f t="shared" si="20"/>
        <v>0</v>
      </c>
      <c r="M101" s="99">
        <f t="shared" si="21"/>
        <v>0</v>
      </c>
    </row>
    <row r="102" spans="2:13" x14ac:dyDescent="0.25">
      <c r="B102" s="214"/>
      <c r="C102" s="92" t="s">
        <v>133</v>
      </c>
      <c r="D102" s="92"/>
      <c r="E102" s="93"/>
      <c r="F102" s="94"/>
      <c r="G102" s="95"/>
      <c r="H102" s="121"/>
      <c r="I102" s="95"/>
      <c r="J102" s="96">
        <f t="shared" si="19"/>
        <v>0</v>
      </c>
      <c r="K102" s="97"/>
      <c r="L102" s="122">
        <f t="shared" si="20"/>
        <v>0</v>
      </c>
      <c r="M102" s="99">
        <f t="shared" si="21"/>
        <v>0</v>
      </c>
    </row>
    <row r="103" spans="2:13" x14ac:dyDescent="0.25">
      <c r="B103" s="214"/>
      <c r="C103" s="92" t="s">
        <v>134</v>
      </c>
      <c r="D103" s="92"/>
      <c r="E103" s="93"/>
      <c r="F103" s="94"/>
      <c r="G103" s="95"/>
      <c r="H103" s="121"/>
      <c r="I103" s="95"/>
      <c r="J103" s="96">
        <f t="shared" si="19"/>
        <v>0</v>
      </c>
      <c r="K103" s="97"/>
      <c r="L103" s="122">
        <f t="shared" si="20"/>
        <v>0</v>
      </c>
      <c r="M103" s="99">
        <f t="shared" si="21"/>
        <v>0</v>
      </c>
    </row>
    <row r="104" spans="2:13" x14ac:dyDescent="0.25">
      <c r="B104" s="214"/>
      <c r="C104" s="92" t="s">
        <v>126</v>
      </c>
      <c r="D104" s="92"/>
      <c r="E104" s="93"/>
      <c r="F104" s="94"/>
      <c r="G104" s="95"/>
      <c r="H104" s="121"/>
      <c r="I104" s="95"/>
      <c r="J104" s="96">
        <f t="shared" si="19"/>
        <v>0</v>
      </c>
      <c r="K104" s="97"/>
      <c r="L104" s="122">
        <f t="shared" si="20"/>
        <v>0</v>
      </c>
      <c r="M104" s="99">
        <f t="shared" si="21"/>
        <v>0</v>
      </c>
    </row>
    <row r="105" spans="2:13" x14ac:dyDescent="0.25">
      <c r="B105" s="214"/>
      <c r="C105" s="92" t="s">
        <v>126</v>
      </c>
      <c r="D105" s="92"/>
      <c r="E105" s="93"/>
      <c r="F105" s="94"/>
      <c r="G105" s="95"/>
      <c r="H105" s="121"/>
      <c r="I105" s="95"/>
      <c r="J105" s="96">
        <f t="shared" si="19"/>
        <v>0</v>
      </c>
      <c r="K105" s="97"/>
      <c r="L105" s="122">
        <f t="shared" si="20"/>
        <v>0</v>
      </c>
      <c r="M105" s="99">
        <f t="shared" si="21"/>
        <v>0</v>
      </c>
    </row>
    <row r="106" spans="2:13" x14ac:dyDescent="0.25">
      <c r="B106" s="214"/>
      <c r="C106" s="92" t="s">
        <v>126</v>
      </c>
      <c r="D106" s="92"/>
      <c r="E106" s="93"/>
      <c r="F106" s="94"/>
      <c r="G106" s="95"/>
      <c r="H106" s="121"/>
      <c r="I106" s="95"/>
      <c r="J106" s="96">
        <f t="shared" si="19"/>
        <v>0</v>
      </c>
      <c r="K106" s="97"/>
      <c r="L106" s="122">
        <f t="shared" si="20"/>
        <v>0</v>
      </c>
      <c r="M106" s="99">
        <f t="shared" si="21"/>
        <v>0</v>
      </c>
    </row>
    <row r="107" spans="2:13" x14ac:dyDescent="0.25">
      <c r="B107" s="214"/>
      <c r="C107" s="100" t="s">
        <v>127</v>
      </c>
      <c r="D107" s="101"/>
      <c r="E107" s="102"/>
      <c r="F107" s="103"/>
      <c r="G107" s="104"/>
      <c r="H107" s="123"/>
      <c r="I107" s="104"/>
      <c r="J107" s="96">
        <f t="shared" si="19"/>
        <v>0</v>
      </c>
      <c r="K107" s="105"/>
      <c r="L107" s="122">
        <f t="shared" si="20"/>
        <v>0</v>
      </c>
      <c r="M107" s="99">
        <f t="shared" si="21"/>
        <v>0</v>
      </c>
    </row>
    <row r="108" spans="2:13" x14ac:dyDescent="0.25">
      <c r="B108" s="215"/>
      <c r="C108" s="106" t="s">
        <v>155</v>
      </c>
      <c r="D108" s="106"/>
      <c r="E108" s="107"/>
      <c r="F108" s="108">
        <f>SUBTOTAL(9,F99:F107)</f>
        <v>0</v>
      </c>
      <c r="G108" s="109"/>
      <c r="H108" s="124"/>
      <c r="I108" s="109"/>
      <c r="J108" s="110">
        <f>SUBTOTAL(9,J99:J107)</f>
        <v>0</v>
      </c>
      <c r="K108" s="111">
        <f>SUMPRODUCT(K99:K107,H99:H107,F99:F107)</f>
        <v>0</v>
      </c>
      <c r="L108" s="106"/>
      <c r="M108" s="110">
        <f>SUBTOTAL(9,M99:M107)</f>
        <v>0</v>
      </c>
    </row>
    <row r="109" spans="2:13" x14ac:dyDescent="0.25">
      <c r="B109" s="213" t="s">
        <v>136</v>
      </c>
      <c r="C109" s="84" t="s">
        <v>137</v>
      </c>
      <c r="D109" s="84"/>
      <c r="E109" s="85"/>
      <c r="F109" s="86"/>
      <c r="G109" s="87"/>
      <c r="H109" s="120"/>
      <c r="I109" s="87"/>
      <c r="J109" s="88">
        <f>F109*(G109*H109)+I109</f>
        <v>0</v>
      </c>
      <c r="K109" s="89"/>
      <c r="L109" s="90">
        <f>ROUND(IFERROR(MIN((G109-K109)*H109+I109,90000/50%),0)*F109,2)</f>
        <v>0</v>
      </c>
      <c r="M109" s="91">
        <f>MIN(F109*90000,L109*50%)</f>
        <v>0</v>
      </c>
    </row>
    <row r="110" spans="2:13" x14ac:dyDescent="0.25">
      <c r="B110" s="214"/>
      <c r="C110" s="92" t="s">
        <v>126</v>
      </c>
      <c r="D110" s="92"/>
      <c r="E110" s="93"/>
      <c r="F110" s="94"/>
      <c r="G110" s="95"/>
      <c r="H110" s="121"/>
      <c r="I110" s="95"/>
      <c r="J110" s="96">
        <f>F110*(G110*H110)+I110</f>
        <v>0</v>
      </c>
      <c r="K110" s="97"/>
      <c r="L110" s="122">
        <f t="shared" ref="L110:L113" si="22">ROUND(IFERROR(MIN((G110-K110)*H110+I110,90000/50%),0)*F110,2)</f>
        <v>0</v>
      </c>
      <c r="M110" s="99">
        <f t="shared" ref="M110:M113" si="23">MIN(F110*90000,L110*50%)</f>
        <v>0</v>
      </c>
    </row>
    <row r="111" spans="2:13" x14ac:dyDescent="0.25">
      <c r="B111" s="214"/>
      <c r="C111" s="92" t="s">
        <v>126</v>
      </c>
      <c r="D111" s="92"/>
      <c r="E111" s="93"/>
      <c r="F111" s="94"/>
      <c r="G111" s="95"/>
      <c r="H111" s="121"/>
      <c r="I111" s="95"/>
      <c r="J111" s="96">
        <f>F111*(G111*H111)+I111</f>
        <v>0</v>
      </c>
      <c r="K111" s="97"/>
      <c r="L111" s="122">
        <f t="shared" si="22"/>
        <v>0</v>
      </c>
      <c r="M111" s="99">
        <f t="shared" si="23"/>
        <v>0</v>
      </c>
    </row>
    <row r="112" spans="2:13" x14ac:dyDescent="0.25">
      <c r="B112" s="214"/>
      <c r="C112" s="92" t="s">
        <v>126</v>
      </c>
      <c r="D112" s="92"/>
      <c r="E112" s="93"/>
      <c r="F112" s="94"/>
      <c r="G112" s="95"/>
      <c r="H112" s="121"/>
      <c r="I112" s="95"/>
      <c r="J112" s="96">
        <f>F112*(G112*H112)+I112</f>
        <v>0</v>
      </c>
      <c r="K112" s="97"/>
      <c r="L112" s="122">
        <f t="shared" si="22"/>
        <v>0</v>
      </c>
      <c r="M112" s="99">
        <f t="shared" si="23"/>
        <v>0</v>
      </c>
    </row>
    <row r="113" spans="2:13" x14ac:dyDescent="0.25">
      <c r="B113" s="214"/>
      <c r="C113" s="100" t="s">
        <v>127</v>
      </c>
      <c r="D113" s="101"/>
      <c r="E113" s="102"/>
      <c r="F113" s="103"/>
      <c r="G113" s="104"/>
      <c r="H113" s="123"/>
      <c r="I113" s="104"/>
      <c r="J113" s="96">
        <f>F113*(G113*H113)+I113</f>
        <v>0</v>
      </c>
      <c r="K113" s="105"/>
      <c r="L113" s="122">
        <f t="shared" si="22"/>
        <v>0</v>
      </c>
      <c r="M113" s="99">
        <f t="shared" si="23"/>
        <v>0</v>
      </c>
    </row>
    <row r="114" spans="2:13" x14ac:dyDescent="0.25">
      <c r="B114" s="215"/>
      <c r="C114" s="106" t="s">
        <v>138</v>
      </c>
      <c r="D114" s="106"/>
      <c r="E114" s="107"/>
      <c r="F114" s="108">
        <f>SUBTOTAL(9,F109:F113)</f>
        <v>0</v>
      </c>
      <c r="G114" s="109"/>
      <c r="H114" s="124"/>
      <c r="I114" s="109"/>
      <c r="J114" s="110">
        <f>SUBTOTAL(9,J109:J113)</f>
        <v>0</v>
      </c>
      <c r="K114" s="111">
        <f>SUMPRODUCT(K109:K113,H109:H113,F109:F113)</f>
        <v>0</v>
      </c>
      <c r="L114" s="106"/>
      <c r="M114" s="110">
        <f>SUBTOTAL(9,M109:M113)</f>
        <v>0</v>
      </c>
    </row>
    <row r="115" spans="2:13" ht="15.75" x14ac:dyDescent="0.25">
      <c r="B115" s="112" t="s">
        <v>156</v>
      </c>
      <c r="C115" s="113"/>
      <c r="D115" s="113"/>
      <c r="E115" s="114"/>
      <c r="F115" s="112"/>
      <c r="G115" s="113"/>
      <c r="H115" s="127"/>
      <c r="I115" s="113"/>
      <c r="J115" s="115">
        <f>IFERROR(J114,0)+IFERROR(J108,0)+IFERROR(J98,0)</f>
        <v>0</v>
      </c>
      <c r="K115" s="115">
        <f>IFERROR(K114,0)+IFERROR(K108,0)+IFERROR(K98,0)</f>
        <v>0</v>
      </c>
      <c r="L115" s="113"/>
      <c r="M115" s="115">
        <f>IFERROR(M114,0)+IFERROR(M108,0)+IFERROR(M98,0)</f>
        <v>0</v>
      </c>
    </row>
    <row r="117" spans="2:13" s="70" customFormat="1" ht="27.75" customHeight="1" x14ac:dyDescent="0.25">
      <c r="B117" s="71" t="s">
        <v>157</v>
      </c>
      <c r="C117" s="72"/>
      <c r="D117" s="72"/>
      <c r="E117" s="72"/>
      <c r="F117" s="72"/>
      <c r="G117" s="72"/>
      <c r="H117" s="72"/>
      <c r="I117" s="72"/>
      <c r="J117" s="72"/>
      <c r="K117" s="72"/>
      <c r="L117" s="72"/>
      <c r="M117" s="72"/>
    </row>
    <row r="118" spans="2:13" ht="8.25" customHeight="1" x14ac:dyDescent="0.25"/>
    <row r="119" spans="2:13" s="80" customFormat="1" ht="60" x14ac:dyDescent="0.25">
      <c r="B119" s="81" t="s">
        <v>112</v>
      </c>
      <c r="C119" s="82" t="s">
        <v>113</v>
      </c>
      <c r="D119" s="82" t="s">
        <v>114</v>
      </c>
      <c r="E119" s="83" t="s">
        <v>115</v>
      </c>
      <c r="F119" s="81" t="s">
        <v>116</v>
      </c>
      <c r="G119" s="82" t="s">
        <v>117</v>
      </c>
      <c r="H119" s="83" t="s">
        <v>118</v>
      </c>
      <c r="I119" s="81" t="s">
        <v>153</v>
      </c>
      <c r="J119" s="82" t="s">
        <v>120</v>
      </c>
      <c r="K119" s="83" t="s">
        <v>121</v>
      </c>
    </row>
    <row r="120" spans="2:13" x14ac:dyDescent="0.25">
      <c r="B120" s="213" t="s">
        <v>154</v>
      </c>
      <c r="C120" s="84" t="s">
        <v>123</v>
      </c>
      <c r="D120" s="84"/>
      <c r="E120" s="85"/>
      <c r="F120" s="86"/>
      <c r="G120" s="87"/>
      <c r="H120" s="88">
        <f>F120*G120</f>
        <v>0</v>
      </c>
      <c r="I120" s="128"/>
      <c r="J120" s="90">
        <f>ROUND(IFERROR(MIN(G120,20000/50%),0)*F120,2)</f>
        <v>0</v>
      </c>
      <c r="K120" s="91">
        <f>MIN(F120*20000,J120*50%)</f>
        <v>0</v>
      </c>
    </row>
    <row r="121" spans="2:13" x14ac:dyDescent="0.25">
      <c r="B121" s="214"/>
      <c r="C121" s="92" t="s">
        <v>124</v>
      </c>
      <c r="D121" s="92"/>
      <c r="E121" s="93"/>
      <c r="F121" s="94"/>
      <c r="G121" s="95"/>
      <c r="H121" s="96">
        <f t="shared" ref="H121:H126" si="24">F121*G121</f>
        <v>0</v>
      </c>
      <c r="I121" s="129"/>
      <c r="J121" s="122">
        <f t="shared" ref="J121:J126" si="25">ROUND(IFERROR(MIN(G121,20000/50%),0)*F121,2)</f>
        <v>0</v>
      </c>
      <c r="K121" s="99">
        <f t="shared" ref="K121:K126" si="26">MIN(F121*20000,J121*50%)</f>
        <v>0</v>
      </c>
    </row>
    <row r="122" spans="2:13" x14ac:dyDescent="0.25">
      <c r="B122" s="214"/>
      <c r="C122" s="92" t="s">
        <v>125</v>
      </c>
      <c r="D122" s="92"/>
      <c r="E122" s="93"/>
      <c r="F122" s="94"/>
      <c r="G122" s="95"/>
      <c r="H122" s="96">
        <f t="shared" si="24"/>
        <v>0</v>
      </c>
      <c r="I122" s="129"/>
      <c r="J122" s="122">
        <f t="shared" si="25"/>
        <v>0</v>
      </c>
      <c r="K122" s="99">
        <f t="shared" si="26"/>
        <v>0</v>
      </c>
    </row>
    <row r="123" spans="2:13" x14ac:dyDescent="0.25">
      <c r="B123" s="214"/>
      <c r="C123" s="92" t="s">
        <v>126</v>
      </c>
      <c r="D123" s="92"/>
      <c r="E123" s="93"/>
      <c r="F123" s="94"/>
      <c r="G123" s="95"/>
      <c r="H123" s="96">
        <f t="shared" si="24"/>
        <v>0</v>
      </c>
      <c r="I123" s="129"/>
      <c r="J123" s="122">
        <f t="shared" si="25"/>
        <v>0</v>
      </c>
      <c r="K123" s="99">
        <f t="shared" si="26"/>
        <v>0</v>
      </c>
    </row>
    <row r="124" spans="2:13" x14ac:dyDescent="0.25">
      <c r="B124" s="214"/>
      <c r="C124" s="92" t="s">
        <v>126</v>
      </c>
      <c r="D124" s="92"/>
      <c r="E124" s="93"/>
      <c r="F124" s="94"/>
      <c r="G124" s="95"/>
      <c r="H124" s="96">
        <f t="shared" si="24"/>
        <v>0</v>
      </c>
      <c r="I124" s="129"/>
      <c r="J124" s="122">
        <f t="shared" si="25"/>
        <v>0</v>
      </c>
      <c r="K124" s="99">
        <f t="shared" si="26"/>
        <v>0</v>
      </c>
    </row>
    <row r="125" spans="2:13" x14ac:dyDescent="0.25">
      <c r="B125" s="214"/>
      <c r="C125" s="92" t="s">
        <v>126</v>
      </c>
      <c r="D125" s="92"/>
      <c r="E125" s="93"/>
      <c r="F125" s="94"/>
      <c r="G125" s="95"/>
      <c r="H125" s="96">
        <f t="shared" si="24"/>
        <v>0</v>
      </c>
      <c r="I125" s="129"/>
      <c r="J125" s="122">
        <f t="shared" si="25"/>
        <v>0</v>
      </c>
      <c r="K125" s="99">
        <f t="shared" si="26"/>
        <v>0</v>
      </c>
    </row>
    <row r="126" spans="2:13" x14ac:dyDescent="0.25">
      <c r="B126" s="214"/>
      <c r="C126" s="100" t="s">
        <v>127</v>
      </c>
      <c r="D126" s="101"/>
      <c r="E126" s="102"/>
      <c r="F126" s="103"/>
      <c r="G126" s="104"/>
      <c r="H126" s="96">
        <f t="shared" si="24"/>
        <v>0</v>
      </c>
      <c r="I126" s="105"/>
      <c r="J126" s="122">
        <f t="shared" si="25"/>
        <v>0</v>
      </c>
      <c r="K126" s="99">
        <f t="shared" si="26"/>
        <v>0</v>
      </c>
    </row>
    <row r="127" spans="2:13" x14ac:dyDescent="0.25">
      <c r="B127" s="215"/>
      <c r="C127" s="106" t="s">
        <v>128</v>
      </c>
      <c r="D127" s="106"/>
      <c r="E127" s="107"/>
      <c r="F127" s="108">
        <f>SUBTOTAL(9,F120:F126)</f>
        <v>0</v>
      </c>
      <c r="G127" s="109"/>
      <c r="H127" s="110">
        <f>SUBTOTAL(9,H120:H126)</f>
        <v>0</v>
      </c>
      <c r="I127" s="111"/>
      <c r="J127" s="106"/>
      <c r="K127" s="110">
        <f>SUBTOTAL(9,K120:K126)</f>
        <v>0</v>
      </c>
    </row>
    <row r="128" spans="2:13" x14ac:dyDescent="0.25">
      <c r="B128" s="213" t="s">
        <v>129</v>
      </c>
      <c r="C128" s="92" t="s">
        <v>130</v>
      </c>
      <c r="D128" s="84"/>
      <c r="E128" s="85"/>
      <c r="F128" s="86"/>
      <c r="G128" s="87"/>
      <c r="H128" s="88">
        <f t="shared" ref="H128:H136" si="27">F128*G128</f>
        <v>0</v>
      </c>
      <c r="I128" s="128"/>
      <c r="J128" s="90">
        <f>ROUND(IFERROR(MIN(G128,65000/50%),0)*F128,2)</f>
        <v>0</v>
      </c>
      <c r="K128" s="91">
        <f>MAX(0,MIN(F128*65000,J128*50%))</f>
        <v>0</v>
      </c>
    </row>
    <row r="129" spans="2:11" x14ac:dyDescent="0.25">
      <c r="B129" s="219"/>
      <c r="C129" s="92" t="s">
        <v>131</v>
      </c>
      <c r="D129" s="125"/>
      <c r="E129" s="126"/>
      <c r="F129" s="94"/>
      <c r="G129" s="95"/>
      <c r="H129" s="96">
        <f t="shared" si="27"/>
        <v>0</v>
      </c>
      <c r="I129" s="129"/>
      <c r="J129" s="122">
        <f t="shared" ref="J129:J136" si="28">ROUND(IFERROR(MIN(G129,65000/50%),0)*F129,2)</f>
        <v>0</v>
      </c>
      <c r="K129" s="99">
        <f t="shared" ref="K129:K136" si="29">MAX(0,MIN(F129*65000,J129*50%))</f>
        <v>0</v>
      </c>
    </row>
    <row r="130" spans="2:11" x14ac:dyDescent="0.25">
      <c r="B130" s="219"/>
      <c r="C130" s="92" t="s">
        <v>132</v>
      </c>
      <c r="D130" s="125"/>
      <c r="E130" s="126"/>
      <c r="F130" s="94"/>
      <c r="G130" s="95"/>
      <c r="H130" s="96">
        <f t="shared" si="27"/>
        <v>0</v>
      </c>
      <c r="I130" s="129"/>
      <c r="J130" s="122">
        <f t="shared" si="28"/>
        <v>0</v>
      </c>
      <c r="K130" s="99">
        <f t="shared" si="29"/>
        <v>0</v>
      </c>
    </row>
    <row r="131" spans="2:11" x14ac:dyDescent="0.25">
      <c r="B131" s="214"/>
      <c r="C131" s="92" t="s">
        <v>133</v>
      </c>
      <c r="D131" s="92"/>
      <c r="E131" s="93"/>
      <c r="F131" s="94"/>
      <c r="G131" s="95"/>
      <c r="H131" s="96">
        <f t="shared" si="27"/>
        <v>0</v>
      </c>
      <c r="I131" s="129"/>
      <c r="J131" s="122">
        <f t="shared" si="28"/>
        <v>0</v>
      </c>
      <c r="K131" s="99">
        <f t="shared" si="29"/>
        <v>0</v>
      </c>
    </row>
    <row r="132" spans="2:11" x14ac:dyDescent="0.25">
      <c r="B132" s="214"/>
      <c r="C132" s="92" t="s">
        <v>134</v>
      </c>
      <c r="D132" s="92"/>
      <c r="E132" s="93"/>
      <c r="F132" s="94"/>
      <c r="G132" s="95"/>
      <c r="H132" s="96">
        <f t="shared" si="27"/>
        <v>0</v>
      </c>
      <c r="I132" s="129"/>
      <c r="J132" s="122">
        <f t="shared" si="28"/>
        <v>0</v>
      </c>
      <c r="K132" s="99">
        <f t="shared" si="29"/>
        <v>0</v>
      </c>
    </row>
    <row r="133" spans="2:11" x14ac:dyDescent="0.25">
      <c r="B133" s="214"/>
      <c r="C133" s="92" t="s">
        <v>126</v>
      </c>
      <c r="D133" s="92"/>
      <c r="E133" s="93"/>
      <c r="F133" s="94"/>
      <c r="G133" s="95"/>
      <c r="H133" s="96">
        <f t="shared" si="27"/>
        <v>0</v>
      </c>
      <c r="I133" s="129"/>
      <c r="J133" s="122">
        <f t="shared" si="28"/>
        <v>0</v>
      </c>
      <c r="K133" s="99">
        <f t="shared" si="29"/>
        <v>0</v>
      </c>
    </row>
    <row r="134" spans="2:11" x14ac:dyDescent="0.25">
      <c r="B134" s="214"/>
      <c r="C134" s="92" t="s">
        <v>126</v>
      </c>
      <c r="D134" s="92"/>
      <c r="E134" s="93"/>
      <c r="F134" s="94"/>
      <c r="G134" s="95"/>
      <c r="H134" s="96">
        <f t="shared" si="27"/>
        <v>0</v>
      </c>
      <c r="I134" s="129"/>
      <c r="J134" s="122">
        <f t="shared" si="28"/>
        <v>0</v>
      </c>
      <c r="K134" s="99">
        <f t="shared" si="29"/>
        <v>0</v>
      </c>
    </row>
    <row r="135" spans="2:11" x14ac:dyDescent="0.25">
      <c r="B135" s="214"/>
      <c r="C135" s="92" t="s">
        <v>126</v>
      </c>
      <c r="D135" s="92"/>
      <c r="E135" s="93"/>
      <c r="F135" s="94"/>
      <c r="G135" s="95"/>
      <c r="H135" s="96">
        <f t="shared" si="27"/>
        <v>0</v>
      </c>
      <c r="I135" s="129"/>
      <c r="J135" s="122">
        <f t="shared" si="28"/>
        <v>0</v>
      </c>
      <c r="K135" s="99">
        <f t="shared" si="29"/>
        <v>0</v>
      </c>
    </row>
    <row r="136" spans="2:11" x14ac:dyDescent="0.25">
      <c r="B136" s="214"/>
      <c r="C136" s="100" t="s">
        <v>127</v>
      </c>
      <c r="D136" s="101"/>
      <c r="E136" s="102"/>
      <c r="F136" s="103"/>
      <c r="G136" s="104"/>
      <c r="H136" s="96">
        <f t="shared" si="27"/>
        <v>0</v>
      </c>
      <c r="I136" s="105"/>
      <c r="J136" s="122">
        <f t="shared" si="28"/>
        <v>0</v>
      </c>
      <c r="K136" s="99">
        <f t="shared" si="29"/>
        <v>0</v>
      </c>
    </row>
    <row r="137" spans="2:11" x14ac:dyDescent="0.25">
      <c r="B137" s="215"/>
      <c r="C137" s="106" t="s">
        <v>155</v>
      </c>
      <c r="D137" s="106"/>
      <c r="E137" s="107"/>
      <c r="F137" s="108">
        <f>SUBTOTAL(9,F128:F136)</f>
        <v>0</v>
      </c>
      <c r="G137" s="109"/>
      <c r="H137" s="110">
        <f>SUBTOTAL(9,H128:H136)</f>
        <v>0</v>
      </c>
      <c r="I137" s="111"/>
      <c r="J137" s="106"/>
      <c r="K137" s="110">
        <f>SUBTOTAL(9,K128:K136)</f>
        <v>0</v>
      </c>
    </row>
    <row r="138" spans="2:11" x14ac:dyDescent="0.25">
      <c r="B138" s="213" t="s">
        <v>136</v>
      </c>
      <c r="C138" s="84" t="s">
        <v>137</v>
      </c>
      <c r="D138" s="84"/>
      <c r="E138" s="85"/>
      <c r="F138" s="86"/>
      <c r="G138" s="87"/>
      <c r="H138" s="88">
        <f t="shared" ref="H138:H142" si="30">F138*G138</f>
        <v>0</v>
      </c>
      <c r="I138" s="128"/>
      <c r="J138" s="90">
        <f>ROUND(IFERROR(MIN(G138,90000/50%),0)*F138,2)</f>
        <v>0</v>
      </c>
      <c r="K138" s="91">
        <f>MIN(F138*90000,J138*50%)</f>
        <v>0</v>
      </c>
    </row>
    <row r="139" spans="2:11" x14ac:dyDescent="0.25">
      <c r="B139" s="214"/>
      <c r="C139" s="92" t="s">
        <v>126</v>
      </c>
      <c r="D139" s="92"/>
      <c r="E139" s="93"/>
      <c r="F139" s="94"/>
      <c r="G139" s="95"/>
      <c r="H139" s="96">
        <f t="shared" si="30"/>
        <v>0</v>
      </c>
      <c r="I139" s="129"/>
      <c r="J139" s="122">
        <f t="shared" ref="J139:J142" si="31">ROUND(IFERROR(MIN(G139,90000/50%),0)*F139,2)</f>
        <v>0</v>
      </c>
      <c r="K139" s="99">
        <f t="shared" ref="K139:K142" si="32">MIN(F139*90000,J139*50%)</f>
        <v>0</v>
      </c>
    </row>
    <row r="140" spans="2:11" x14ac:dyDescent="0.25">
      <c r="B140" s="214"/>
      <c r="C140" s="92" t="s">
        <v>126</v>
      </c>
      <c r="D140" s="92"/>
      <c r="E140" s="93"/>
      <c r="F140" s="94"/>
      <c r="G140" s="95"/>
      <c r="H140" s="96">
        <f t="shared" si="30"/>
        <v>0</v>
      </c>
      <c r="I140" s="129"/>
      <c r="J140" s="122">
        <f t="shared" si="31"/>
        <v>0</v>
      </c>
      <c r="K140" s="99">
        <f t="shared" si="32"/>
        <v>0</v>
      </c>
    </row>
    <row r="141" spans="2:11" x14ac:dyDescent="0.25">
      <c r="B141" s="214"/>
      <c r="C141" s="92" t="s">
        <v>126</v>
      </c>
      <c r="D141" s="92"/>
      <c r="E141" s="93"/>
      <c r="F141" s="94"/>
      <c r="G141" s="95"/>
      <c r="H141" s="96">
        <f t="shared" si="30"/>
        <v>0</v>
      </c>
      <c r="I141" s="129"/>
      <c r="J141" s="122">
        <f t="shared" si="31"/>
        <v>0</v>
      </c>
      <c r="K141" s="99">
        <f t="shared" si="32"/>
        <v>0</v>
      </c>
    </row>
    <row r="142" spans="2:11" x14ac:dyDescent="0.25">
      <c r="B142" s="214"/>
      <c r="C142" s="100" t="s">
        <v>127</v>
      </c>
      <c r="D142" s="101"/>
      <c r="E142" s="102"/>
      <c r="F142" s="103"/>
      <c r="G142" s="104"/>
      <c r="H142" s="96">
        <f t="shared" si="30"/>
        <v>0</v>
      </c>
      <c r="I142" s="105"/>
      <c r="J142" s="122">
        <f t="shared" si="31"/>
        <v>0</v>
      </c>
      <c r="K142" s="99">
        <f t="shared" si="32"/>
        <v>0</v>
      </c>
    </row>
    <row r="143" spans="2:11" x14ac:dyDescent="0.25">
      <c r="B143" s="215"/>
      <c r="C143" s="106" t="s">
        <v>138</v>
      </c>
      <c r="D143" s="106"/>
      <c r="E143" s="107"/>
      <c r="F143" s="108">
        <f>SUBTOTAL(9,F138:F142)</f>
        <v>0</v>
      </c>
      <c r="G143" s="109"/>
      <c r="H143" s="110">
        <f>SUBTOTAL(9,H138:H142)</f>
        <v>0</v>
      </c>
      <c r="I143" s="111"/>
      <c r="J143" s="106"/>
      <c r="K143" s="110">
        <f>SUBTOTAL(9,K138:K142)</f>
        <v>0</v>
      </c>
    </row>
    <row r="144" spans="2:11" ht="15.75" x14ac:dyDescent="0.25">
      <c r="B144" s="112" t="s">
        <v>158</v>
      </c>
      <c r="C144" s="113"/>
      <c r="D144" s="113"/>
      <c r="E144" s="114"/>
      <c r="F144" s="112"/>
      <c r="G144" s="113"/>
      <c r="H144" s="115">
        <f>IFERROR(H143,0)+IFERROR(H137,0)+IFERROR(H127,0)</f>
        <v>0</v>
      </c>
      <c r="I144" s="112"/>
      <c r="J144" s="113"/>
      <c r="K144" s="115">
        <f>IFERROR(K143,0)+IFERROR(K137,0)+IFERROR(K127,0)</f>
        <v>0</v>
      </c>
    </row>
    <row r="146" spans="2:13" s="70" customFormat="1" ht="27.75" customHeight="1" x14ac:dyDescent="0.25">
      <c r="B146" s="71" t="s">
        <v>159</v>
      </c>
      <c r="C146" s="72"/>
      <c r="D146" s="72"/>
      <c r="E146" s="72"/>
      <c r="F146" s="72"/>
      <c r="G146" s="72"/>
      <c r="H146" s="72"/>
      <c r="I146" s="72"/>
      <c r="J146" s="72"/>
      <c r="K146" s="72"/>
      <c r="L146" s="72"/>
      <c r="M146" s="72"/>
    </row>
    <row r="147" spans="2:13" ht="8.25" customHeight="1" x14ac:dyDescent="0.25"/>
    <row r="148" spans="2:13" ht="50.1" customHeight="1" x14ac:dyDescent="0.25">
      <c r="B148" s="130" t="s">
        <v>160</v>
      </c>
      <c r="C148" s="131"/>
      <c r="D148" s="132" t="s">
        <v>118</v>
      </c>
      <c r="E148" s="132" t="s">
        <v>161</v>
      </c>
      <c r="F148" s="132" t="s">
        <v>162</v>
      </c>
      <c r="G148" s="132" t="s">
        <v>163</v>
      </c>
      <c r="H148" s="132" t="s">
        <v>164</v>
      </c>
    </row>
    <row r="149" spans="2:13" x14ac:dyDescent="0.25">
      <c r="B149" s="133" t="s">
        <v>165</v>
      </c>
      <c r="C149" s="134"/>
      <c r="D149" s="135">
        <f>IFERROR(H51,0)</f>
        <v>0</v>
      </c>
      <c r="E149" s="135">
        <f>IFERROR(I51,0)</f>
        <v>0</v>
      </c>
      <c r="F149" s="135">
        <f>IFERROR(K51,0)</f>
        <v>0</v>
      </c>
      <c r="G149" s="136"/>
      <c r="H149" s="136"/>
    </row>
    <row r="150" spans="2:13" x14ac:dyDescent="0.25">
      <c r="B150" s="137" t="s">
        <v>166</v>
      </c>
      <c r="C150" s="138"/>
      <c r="D150" s="139">
        <f>IFERROR(I85,0)</f>
        <v>0</v>
      </c>
      <c r="E150" s="139">
        <f>IFERROR(J85,0)</f>
        <v>0</v>
      </c>
      <c r="F150" s="139">
        <f>IFERROR(L85,0)</f>
        <v>0</v>
      </c>
      <c r="G150" s="140"/>
      <c r="H150" s="140"/>
    </row>
    <row r="151" spans="2:13" x14ac:dyDescent="0.25">
      <c r="B151" s="137" t="s">
        <v>167</v>
      </c>
      <c r="C151" s="138"/>
      <c r="D151" s="139">
        <f>IFERROR(J115,0)</f>
        <v>0</v>
      </c>
      <c r="E151" s="139">
        <f>IFERROR(K115,0)</f>
        <v>0</v>
      </c>
      <c r="F151" s="139">
        <f>IFERROR(M115,0)</f>
        <v>0</v>
      </c>
      <c r="G151" s="140"/>
      <c r="H151" s="140"/>
    </row>
    <row r="152" spans="2:13" x14ac:dyDescent="0.25">
      <c r="B152" s="137" t="s">
        <v>168</v>
      </c>
      <c r="C152" s="138"/>
      <c r="D152" s="139">
        <f>IFERROR(H144,0)</f>
        <v>0</v>
      </c>
      <c r="E152" s="129"/>
      <c r="F152" s="139">
        <f>IFERROR(K144,0)</f>
        <v>0</v>
      </c>
      <c r="G152" s="140"/>
      <c r="H152" s="140"/>
    </row>
    <row r="153" spans="2:13" x14ac:dyDescent="0.25">
      <c r="B153" s="141" t="s">
        <v>169</v>
      </c>
      <c r="C153" s="142"/>
      <c r="D153" s="143">
        <f>SUM(D149:D152)</f>
        <v>0</v>
      </c>
      <c r="E153" s="143">
        <f>SUM(E149:E152)</f>
        <v>0</v>
      </c>
      <c r="F153" s="143">
        <f>SUM(F149:F152)</f>
        <v>0</v>
      </c>
      <c r="G153" s="143">
        <f>SUM(G149:G152)</f>
        <v>0</v>
      </c>
      <c r="H153" s="143">
        <f>SUM(H149:H152)</f>
        <v>0</v>
      </c>
    </row>
    <row r="154" spans="2:13" ht="8.25" customHeight="1" x14ac:dyDescent="0.25"/>
    <row r="155" spans="2:13" s="144" customFormat="1" ht="18.75" x14ac:dyDescent="0.3">
      <c r="B155" s="199" t="s">
        <v>170</v>
      </c>
      <c r="E155" s="145">
        <f>G153</f>
        <v>0</v>
      </c>
    </row>
    <row r="156" spans="2:13" s="146" customFormat="1" ht="30" hidden="1" customHeight="1" x14ac:dyDescent="0.25">
      <c r="B156" s="223" t="s">
        <v>171</v>
      </c>
      <c r="C156" s="224"/>
      <c r="D156" s="224"/>
      <c r="E156" s="224"/>
      <c r="F156" s="224"/>
      <c r="G156" s="224"/>
      <c r="H156" s="224"/>
    </row>
    <row r="158" spans="2:13" s="70" customFormat="1" ht="27.75" customHeight="1" x14ac:dyDescent="0.25">
      <c r="B158" s="71" t="s">
        <v>104</v>
      </c>
      <c r="C158" s="72"/>
      <c r="D158" s="72"/>
      <c r="E158" s="72"/>
      <c r="F158" s="72"/>
      <c r="G158" s="72"/>
      <c r="H158" s="72"/>
      <c r="I158" s="72"/>
      <c r="J158" s="72"/>
      <c r="K158" s="72"/>
      <c r="L158" s="72"/>
      <c r="M158" s="72"/>
    </row>
    <row r="159" spans="2:13" ht="8.25" customHeight="1" x14ac:dyDescent="0.25"/>
    <row r="160" spans="2:13" x14ac:dyDescent="0.25">
      <c r="B160" s="141" t="s">
        <v>172</v>
      </c>
      <c r="C160" s="142"/>
      <c r="D160" s="147" t="s">
        <v>173</v>
      </c>
    </row>
    <row r="161" spans="2:6" x14ac:dyDescent="0.25">
      <c r="B161" s="220" t="s">
        <v>174</v>
      </c>
      <c r="C161" s="148" t="s">
        <v>175</v>
      </c>
      <c r="D161" s="149">
        <f>E155</f>
        <v>0</v>
      </c>
    </row>
    <row r="162" spans="2:6" x14ac:dyDescent="0.25">
      <c r="B162" s="221"/>
      <c r="C162" s="150" t="s">
        <v>176</v>
      </c>
      <c r="D162" s="151">
        <v>0</v>
      </c>
    </row>
    <row r="163" spans="2:6" x14ac:dyDescent="0.25">
      <c r="B163" s="221"/>
      <c r="C163" s="150" t="s">
        <v>177</v>
      </c>
      <c r="D163" s="151">
        <v>0</v>
      </c>
    </row>
    <row r="164" spans="2:6" x14ac:dyDescent="0.25">
      <c r="B164" s="221"/>
      <c r="C164" s="150" t="s">
        <v>178</v>
      </c>
      <c r="D164" s="151"/>
    </row>
    <row r="165" spans="2:6" x14ac:dyDescent="0.25">
      <c r="B165" s="221"/>
      <c r="C165" s="150" t="s">
        <v>178</v>
      </c>
      <c r="D165" s="151"/>
    </row>
    <row r="166" spans="2:6" x14ac:dyDescent="0.25">
      <c r="B166" s="222"/>
      <c r="C166" s="152" t="s">
        <v>179</v>
      </c>
      <c r="D166" s="153">
        <f>SUM(D161:D165)</f>
        <v>0</v>
      </c>
    </row>
    <row r="167" spans="2:6" x14ac:dyDescent="0.25">
      <c r="B167" s="220" t="s">
        <v>180</v>
      </c>
      <c r="C167" s="154" t="s">
        <v>178</v>
      </c>
      <c r="D167" s="155"/>
    </row>
    <row r="168" spans="2:6" x14ac:dyDescent="0.25">
      <c r="B168" s="221"/>
      <c r="C168" s="150" t="s">
        <v>178</v>
      </c>
      <c r="D168" s="151"/>
    </row>
    <row r="169" spans="2:6" x14ac:dyDescent="0.25">
      <c r="B169" s="221"/>
      <c r="C169" s="150" t="s">
        <v>178</v>
      </c>
      <c r="D169" s="151"/>
    </row>
    <row r="170" spans="2:6" x14ac:dyDescent="0.25">
      <c r="B170" s="221"/>
      <c r="C170" s="150" t="s">
        <v>178</v>
      </c>
      <c r="D170" s="151"/>
    </row>
    <row r="171" spans="2:6" x14ac:dyDescent="0.25">
      <c r="B171" s="221"/>
      <c r="C171" s="150" t="s">
        <v>178</v>
      </c>
      <c r="D171" s="151"/>
    </row>
    <row r="172" spans="2:6" x14ac:dyDescent="0.25">
      <c r="B172" s="222"/>
      <c r="C172" s="152" t="s">
        <v>181</v>
      </c>
      <c r="D172" s="153">
        <f>SUM(D167:D171)</f>
        <v>0</v>
      </c>
    </row>
    <row r="173" spans="2:6" x14ac:dyDescent="0.25">
      <c r="B173" s="220" t="s">
        <v>182</v>
      </c>
      <c r="C173" s="148" t="s">
        <v>182</v>
      </c>
      <c r="D173" s="156">
        <f>IF(D179-D166-D172-SUM(D174:D177)&lt;0,0,D179-D166-D172-SUM(D174:D177))</f>
        <v>0</v>
      </c>
      <c r="F173" s="163">
        <f>D179-D166-D172-SUM(F174:F177)</f>
        <v>0</v>
      </c>
    </row>
    <row r="174" spans="2:6" x14ac:dyDescent="0.25">
      <c r="B174" s="221"/>
      <c r="C174" s="150" t="s">
        <v>183</v>
      </c>
      <c r="D174" s="151">
        <f>IF(F173&lt;0,IFERROR(ROUND(IF(I85=0,0,I85-H150),2),0)+F173,IFERROR(ROUND(IF(I85=0,0,I85-H150),2),0))</f>
        <v>0</v>
      </c>
      <c r="F174" s="163">
        <f>IFERROR(ROUND(IF(I85=0,0,I85-H150),2),0)</f>
        <v>0</v>
      </c>
    </row>
    <row r="175" spans="2:6" x14ac:dyDescent="0.25">
      <c r="B175" s="221"/>
      <c r="C175" s="150" t="s">
        <v>184</v>
      </c>
      <c r="D175" s="151">
        <v>0</v>
      </c>
      <c r="F175" s="163">
        <f>D175</f>
        <v>0</v>
      </c>
    </row>
    <row r="176" spans="2:6" x14ac:dyDescent="0.25">
      <c r="B176" s="221"/>
      <c r="C176" s="150" t="s">
        <v>178</v>
      </c>
      <c r="D176" s="151"/>
      <c r="F176" s="163">
        <f t="shared" ref="F176:F178" si="33">D176</f>
        <v>0</v>
      </c>
    </row>
    <row r="177" spans="2:6" x14ac:dyDescent="0.25">
      <c r="B177" s="221"/>
      <c r="C177" s="150" t="s">
        <v>178</v>
      </c>
      <c r="D177" s="151"/>
      <c r="F177" s="163">
        <f t="shared" si="33"/>
        <v>0</v>
      </c>
    </row>
    <row r="178" spans="2:6" x14ac:dyDescent="0.25">
      <c r="B178" s="222"/>
      <c r="C178" s="152" t="s">
        <v>185</v>
      </c>
      <c r="D178" s="153">
        <f>D179-D166-D172</f>
        <v>0</v>
      </c>
      <c r="F178" s="163">
        <f t="shared" si="33"/>
        <v>0</v>
      </c>
    </row>
    <row r="179" spans="2:6" x14ac:dyDescent="0.25">
      <c r="B179" s="141" t="s">
        <v>186</v>
      </c>
      <c r="C179" s="142"/>
      <c r="D179" s="143">
        <f>D153</f>
        <v>0</v>
      </c>
    </row>
  </sheetData>
  <sheetProtection algorithmName="SHA-512" hashValue="2M31aEtTd39SLHBHkv5ICs8slOXbifa+AEkPNwcPx6JlG33VWQYnYqdCxzwSVulUcM/cVZftKQ5Np5Qmoc8gLA==" saltValue="zNIlt7IUS0g41CVa8JcfkA==" spinCount="100000" sheet="1" objects="1" scenarios="1"/>
  <mergeCells count="19">
    <mergeCell ref="B173:B178"/>
    <mergeCell ref="B120:B127"/>
    <mergeCell ref="B128:B137"/>
    <mergeCell ref="B138:B143"/>
    <mergeCell ref="B156:H156"/>
    <mergeCell ref="B161:B166"/>
    <mergeCell ref="B167:B172"/>
    <mergeCell ref="B109:B114"/>
    <mergeCell ref="D2:H3"/>
    <mergeCell ref="B5:H5"/>
    <mergeCell ref="B22:F22"/>
    <mergeCell ref="B27:B34"/>
    <mergeCell ref="B35:B44"/>
    <mergeCell ref="B45:B50"/>
    <mergeCell ref="B61:B68"/>
    <mergeCell ref="B69:B78"/>
    <mergeCell ref="B79:B84"/>
    <mergeCell ref="B91:B98"/>
    <mergeCell ref="B99:B108"/>
  </mergeCells>
  <conditionalFormatting sqref="C18:C20">
    <cfRule type="containsText" dxfId="54" priority="3" operator="containsText" text="Choisir">
      <formula>NOT(ISERROR(SEARCH("Choisir",C18)))</formula>
    </cfRule>
  </conditionalFormatting>
  <conditionalFormatting sqref="C55:E58">
    <cfRule type="containsText" dxfId="53" priority="2" operator="containsText" text="Choisir">
      <formula>NOT(ISERROR(SEARCH("Choisir",C55)))</formula>
    </cfRule>
  </conditionalFormatting>
  <conditionalFormatting sqref="D166">
    <cfRule type="cellIs" dxfId="52" priority="1" operator="notEqual">
      <formula>$H$153</formula>
    </cfRule>
  </conditionalFormatting>
  <dataValidations count="4">
    <dataValidation type="list" allowBlank="1" showInputMessage="1" showErrorMessage="1" sqref="C19" xr:uid="{9027058A-77CE-4C41-A5A5-1D204BC557EB}">
      <formula1>"Choisir une valeur,Métropole,Zone AFR,Corse,Outre-Mer"</formula1>
    </dataValidation>
    <dataValidation type="list" allowBlank="1" showInputMessage="1" showErrorMessage="1" sqref="C20" xr:uid="{96261833-F901-474D-A757-0C0B396DFD97}">
      <formula1>"Choisir une valeur,Assujetti à la TVA,Non assujetti à la TVA,Assujetti partiel à la TVA"</formula1>
    </dataValidation>
    <dataValidation type="list" allowBlank="1" showInputMessage="1" showErrorMessage="1" sqref="C20" xr:uid="{2A1DE159-D675-46F3-ACB3-B3ADEFA414B3}">
      <formula1>"Assujetti à la TVA,Non assujetti à la TVA,Assujetti partiel à la TVA,Soumis à la FCTVA"</formula1>
    </dataValidation>
    <dataValidation type="whole" allowBlank="1" showInputMessage="1" showErrorMessage="1" errorTitle="Durée dépassée" error="Il n'est pas possible d'indiquer plus de 36 mois" sqref="H91:H115" xr:uid="{78F9911E-52F8-4D31-A918-D915F1A9CB5C}">
      <formula1>0</formula1>
      <formula2>36</formula2>
    </dataValidation>
  </dataValidations>
  <hyperlinks>
    <hyperlink ref="B7" location="part_0" display="0. Informations générales sur l'entreprise" xr:uid="{BFED80C9-64B5-445B-AFE0-0878B8AFD0C8}"/>
    <hyperlink ref="B8" location="part_1" display="1. Véhicules électriques neufs acquis en propres" xr:uid="{AE798182-DA61-4CE0-A724-39B79DC8D519}"/>
    <hyperlink ref="B9" location="part_2" display="2. Véhicules électriques neufs acquis en crédit-bail" xr:uid="{4E97AEF8-94E2-4175-9B30-02AD9A075017}"/>
    <hyperlink ref="B10" location="part_3" display="3. Véhicules électriques neufs en location longue durée" xr:uid="{AAAB12FE-F687-4AD2-B032-3D82FF96503F}"/>
    <hyperlink ref="B12" location="part_6" display="5. Synthèse des coûts et montants d'aide demandé" xr:uid="{6451758E-1685-4FF6-B656-022D42FE9569}"/>
    <hyperlink ref="B13" location="part_7" display="6. Plan de financement" xr:uid="{800662B4-5200-43BF-B0E6-0E0769FDD7DC}"/>
    <hyperlink ref="B14" location="'Sante financiere'!A1" display="Déclaration de santé financière" xr:uid="{B21A2497-5D24-489A-8D1D-CF3148E66B80}"/>
    <hyperlink ref="B11" location="part_4" display="4. Retrofit de véhicules électriques" xr:uid="{CE2192C7-46F0-41BC-9EF4-D0BAF04C36B8}"/>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B487AD3-F82C-4DAE-8FEB-5CC0DF5D3BF1}">
          <x14:formula1>
            <xm:f>référentiel!$C$4:$C$18</xm:f>
          </x14:formula1>
          <xm:sqref>C18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E31"/>
  <sheetViews>
    <sheetView showGridLines="0" topLeftCell="AD10" zoomScale="49" zoomScaleNormal="85" workbookViewId="0">
      <selection activeCell="AF26" sqref="AF26"/>
    </sheetView>
  </sheetViews>
  <sheetFormatPr baseColWidth="10" defaultColWidth="9.140625" defaultRowHeight="15" x14ac:dyDescent="0.25"/>
  <cols>
    <col min="1" max="1" width="20.42578125" style="172" customWidth="1"/>
    <col min="2" max="26" width="40.140625" style="172" customWidth="1"/>
    <col min="27" max="27" width="62.85546875" style="172" customWidth="1"/>
    <col min="28" max="28" width="40.140625" style="172" customWidth="1"/>
    <col min="29" max="31" width="80.42578125" style="172" customWidth="1"/>
    <col min="32" max="32" width="38.85546875" style="172" customWidth="1"/>
    <col min="33" max="44" width="40.140625" style="172" customWidth="1"/>
    <col min="45" max="16384" width="9.140625" style="172"/>
  </cols>
  <sheetData>
    <row r="2" spans="2:44" ht="26.1" customHeight="1" x14ac:dyDescent="0.25">
      <c r="D2" s="226" t="s">
        <v>187</v>
      </c>
      <c r="E2" s="226"/>
      <c r="F2" s="226"/>
      <c r="G2" s="226"/>
      <c r="H2" s="226"/>
      <c r="I2" s="184"/>
      <c r="J2" s="184"/>
      <c r="K2" s="184"/>
      <c r="L2" s="185"/>
      <c r="M2" s="185"/>
      <c r="N2" s="185"/>
      <c r="O2" s="185"/>
      <c r="P2" s="185"/>
      <c r="Q2" s="185"/>
      <c r="R2" s="185"/>
      <c r="S2" s="185"/>
      <c r="T2" s="185"/>
      <c r="U2" s="186"/>
    </row>
    <row r="3" spans="2:44" ht="26.1" customHeight="1" x14ac:dyDescent="0.25">
      <c r="D3" s="226"/>
      <c r="E3" s="226"/>
      <c r="F3" s="226"/>
      <c r="G3" s="226"/>
      <c r="H3" s="226"/>
      <c r="I3" s="184"/>
      <c r="J3" s="184"/>
      <c r="K3" s="184"/>
      <c r="L3" s="185"/>
      <c r="M3" s="185"/>
      <c r="N3" s="185"/>
      <c r="O3" s="185"/>
      <c r="P3" s="185"/>
      <c r="Q3" s="185"/>
      <c r="R3" s="185"/>
      <c r="S3" s="185"/>
      <c r="T3" s="185"/>
      <c r="U3" s="186"/>
    </row>
    <row r="4" spans="2:44" ht="26.1" customHeight="1" x14ac:dyDescent="0.25">
      <c r="D4" s="226"/>
      <c r="E4" s="226"/>
      <c r="F4" s="226"/>
      <c r="G4" s="226"/>
      <c r="H4" s="226"/>
      <c r="I4" s="184"/>
      <c r="J4" s="184"/>
      <c r="K4" s="184"/>
      <c r="L4" s="185"/>
      <c r="M4" s="185"/>
      <c r="N4" s="185"/>
      <c r="O4" s="185"/>
      <c r="P4" s="185"/>
      <c r="Q4" s="185"/>
      <c r="R4" s="185"/>
      <c r="S4" s="185"/>
      <c r="T4" s="185"/>
      <c r="U4" s="186"/>
    </row>
    <row r="5" spans="2:44" ht="26.1" customHeight="1" x14ac:dyDescent="0.25">
      <c r="D5" s="226"/>
      <c r="E5" s="226"/>
      <c r="F5" s="226"/>
      <c r="G5" s="226"/>
      <c r="H5" s="226"/>
      <c r="I5" s="184"/>
      <c r="J5" s="184"/>
      <c r="K5" s="184"/>
      <c r="L5" s="185"/>
      <c r="M5" s="185"/>
      <c r="N5" s="185"/>
      <c r="O5" s="185"/>
      <c r="P5" s="185"/>
      <c r="Q5" s="185"/>
      <c r="R5" s="185"/>
      <c r="S5" s="185"/>
      <c r="T5" s="185"/>
      <c r="U5" s="186"/>
    </row>
    <row r="6" spans="2:44" ht="26.1" customHeight="1" x14ac:dyDescent="0.25">
      <c r="D6" s="226"/>
      <c r="E6" s="226"/>
      <c r="F6" s="226"/>
      <c r="G6" s="226"/>
      <c r="H6" s="226"/>
      <c r="I6" s="184"/>
      <c r="J6" s="184"/>
      <c r="K6" s="184"/>
      <c r="L6" s="185"/>
      <c r="M6" s="185"/>
      <c r="N6" s="185"/>
      <c r="O6" s="185"/>
      <c r="P6" s="185"/>
      <c r="Q6" s="185"/>
      <c r="R6" s="185"/>
      <c r="S6" s="185"/>
      <c r="T6" s="185"/>
      <c r="U6" s="186"/>
    </row>
    <row r="7" spans="2:44" ht="26.1" customHeight="1" x14ac:dyDescent="0.25">
      <c r="D7" s="226"/>
      <c r="E7" s="226"/>
      <c r="F7" s="226"/>
      <c r="G7" s="226"/>
      <c r="H7" s="226"/>
      <c r="I7" s="184"/>
      <c r="J7" s="184"/>
      <c r="K7" s="184"/>
      <c r="L7" s="185"/>
      <c r="M7" s="185"/>
      <c r="N7" s="185"/>
      <c r="O7" s="185"/>
      <c r="P7" s="185"/>
      <c r="Q7" s="185"/>
      <c r="R7" s="185"/>
      <c r="S7" s="185"/>
      <c r="T7" s="185"/>
      <c r="U7" s="186"/>
    </row>
    <row r="8" spans="2:44" ht="26.1" customHeight="1" x14ac:dyDescent="0.25">
      <c r="D8" s="226"/>
      <c r="E8" s="226"/>
      <c r="F8" s="226"/>
      <c r="G8" s="226"/>
      <c r="H8" s="226"/>
      <c r="I8" s="184"/>
      <c r="J8" s="184"/>
      <c r="K8" s="184"/>
      <c r="L8" s="185"/>
      <c r="M8" s="185"/>
      <c r="N8" s="185"/>
      <c r="O8" s="185"/>
      <c r="P8" s="185"/>
      <c r="Q8" s="185"/>
      <c r="R8" s="185"/>
      <c r="S8" s="185"/>
      <c r="T8" s="185"/>
      <c r="U8" s="186"/>
    </row>
    <row r="9" spans="2:44" ht="26.1" customHeight="1" x14ac:dyDescent="0.25">
      <c r="D9" s="184"/>
      <c r="E9" s="184"/>
      <c r="F9" s="184"/>
      <c r="G9" s="184"/>
      <c r="H9" s="184"/>
      <c r="I9" s="184"/>
      <c r="J9" s="184"/>
      <c r="K9" s="184"/>
      <c r="L9" s="185"/>
      <c r="M9" s="185"/>
      <c r="N9" s="185"/>
      <c r="O9" s="185"/>
      <c r="P9" s="185"/>
      <c r="Q9" s="185"/>
      <c r="R9" s="185"/>
      <c r="S9" s="185"/>
      <c r="T9" s="185"/>
      <c r="U9" s="186"/>
    </row>
    <row r="10" spans="2:44" ht="23.25" x14ac:dyDescent="0.25">
      <c r="B10" s="71" t="s">
        <v>188</v>
      </c>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row>
    <row r="11" spans="2:44" ht="16.5" customHeight="1" x14ac:dyDescent="0.25">
      <c r="B11" s="187" t="s">
        <v>189</v>
      </c>
      <c r="C11" s="187"/>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row>
    <row r="12" spans="2:44" ht="16.5" customHeight="1" x14ac:dyDescent="0.25">
      <c r="B12" s="187" t="s">
        <v>190</v>
      </c>
      <c r="C12" s="187"/>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row>
    <row r="13" spans="2:44" ht="16.5" customHeight="1" x14ac:dyDescent="0.25">
      <c r="B13" s="187" t="s">
        <v>191</v>
      </c>
      <c r="C13" s="188"/>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row>
    <row r="14" spans="2:44" ht="16.5" customHeight="1" x14ac:dyDescent="0.25">
      <c r="B14" s="190" t="s">
        <v>192</v>
      </c>
      <c r="C14" s="187"/>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2:44" ht="16.5" customHeight="1" x14ac:dyDescent="0.25">
      <c r="B15" s="187" t="s">
        <v>193</v>
      </c>
      <c r="C15" s="187"/>
    </row>
    <row r="16" spans="2:44" ht="9.75" customHeight="1" x14ac:dyDescent="0.25">
      <c r="C16" s="187"/>
    </row>
    <row r="17" spans="1:57" ht="9.75" customHeight="1" x14ac:dyDescent="0.25">
      <c r="B17" s="187"/>
      <c r="C17" s="187"/>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row>
    <row r="18" spans="1:57" ht="23.25" customHeight="1" x14ac:dyDescent="0.25">
      <c r="B18" s="71" t="s">
        <v>194</v>
      </c>
      <c r="C18" s="72"/>
      <c r="D18" s="72"/>
      <c r="E18" s="72"/>
      <c r="F18" s="72"/>
      <c r="G18" s="72"/>
      <c r="H18" s="72"/>
      <c r="I18" s="72"/>
      <c r="J18" s="72"/>
      <c r="K18" s="72"/>
      <c r="L18" s="72"/>
      <c r="M18" s="72"/>
      <c r="N18" s="72"/>
      <c r="O18" s="72"/>
      <c r="P18" s="191"/>
      <c r="Q18" s="71" t="s">
        <v>195</v>
      </c>
      <c r="R18" s="72"/>
      <c r="S18" s="72"/>
      <c r="T18" s="72"/>
      <c r="U18" s="72"/>
      <c r="V18" s="72"/>
      <c r="W18" s="72"/>
      <c r="X18" s="72"/>
      <c r="Y18" s="72"/>
      <c r="Z18" s="72"/>
      <c r="AA18" s="72"/>
      <c r="AB18" s="72"/>
      <c r="AC18" s="72"/>
      <c r="AD18" s="72"/>
      <c r="AE18" s="72"/>
      <c r="AF18" s="72"/>
      <c r="AG18" s="72"/>
      <c r="AH18" s="72"/>
      <c r="AI18" s="192" t="s">
        <v>196</v>
      </c>
      <c r="AJ18" s="72"/>
      <c r="AK18" s="72"/>
      <c r="AL18" s="72"/>
      <c r="AM18" s="72"/>
      <c r="AN18" s="72"/>
      <c r="AO18" s="72"/>
      <c r="AP18" s="72"/>
      <c r="AQ18" s="72"/>
      <c r="AR18" s="72"/>
    </row>
    <row r="19" spans="1:57" ht="23.25" customHeight="1" x14ac:dyDescent="0.25">
      <c r="B19" s="193"/>
      <c r="C19" s="194"/>
      <c r="D19" s="194"/>
      <c r="E19" s="194"/>
      <c r="F19" s="194"/>
      <c r="G19" s="194"/>
      <c r="H19" s="194"/>
      <c r="I19" s="194"/>
      <c r="J19" s="194"/>
      <c r="K19" s="194"/>
      <c r="L19" s="194"/>
      <c r="M19" s="194"/>
      <c r="N19" s="194"/>
      <c r="O19" s="194"/>
      <c r="P19" s="194"/>
      <c r="Q19" s="193"/>
      <c r="R19" s="194"/>
      <c r="S19" s="194"/>
      <c r="T19" s="194"/>
      <c r="U19" s="194"/>
      <c r="V19" s="194"/>
      <c r="W19" s="194"/>
      <c r="X19" s="194"/>
      <c r="Y19" s="194"/>
      <c r="Z19" s="194"/>
      <c r="AA19" s="194"/>
      <c r="AB19" s="194"/>
      <c r="AC19" s="194"/>
      <c r="AD19" s="194"/>
      <c r="AE19" s="194"/>
      <c r="AF19" s="194"/>
      <c r="AG19" s="194"/>
      <c r="AH19" s="194"/>
      <c r="AI19" s="193"/>
      <c r="AJ19" s="194"/>
      <c r="AK19" s="194"/>
      <c r="AL19" s="194"/>
      <c r="AM19" s="194"/>
      <c r="AN19" s="194"/>
      <c r="AO19" s="194"/>
      <c r="AP19" s="194"/>
      <c r="AQ19" s="194"/>
      <c r="AR19" s="194"/>
    </row>
    <row r="20" spans="1:57" ht="78" customHeight="1" x14ac:dyDescent="0.25">
      <c r="B20" s="195" t="s">
        <v>176</v>
      </c>
      <c r="C20" s="196" t="s">
        <v>197</v>
      </c>
      <c r="D20" s="196" t="s">
        <v>198</v>
      </c>
      <c r="E20" s="196" t="s">
        <v>199</v>
      </c>
      <c r="F20" s="196" t="s">
        <v>200</v>
      </c>
      <c r="G20" s="196" t="s">
        <v>201</v>
      </c>
      <c r="H20" s="196" t="s">
        <v>202</v>
      </c>
      <c r="I20" s="196" t="s">
        <v>203</v>
      </c>
      <c r="J20" s="196" t="s">
        <v>204</v>
      </c>
      <c r="K20" s="196" t="s">
        <v>205</v>
      </c>
      <c r="L20" s="196" t="s">
        <v>206</v>
      </c>
      <c r="M20" s="196" t="s">
        <v>207</v>
      </c>
      <c r="N20" s="196" t="s">
        <v>282</v>
      </c>
      <c r="O20" s="196" t="s">
        <v>208</v>
      </c>
      <c r="P20" s="196" t="s">
        <v>209</v>
      </c>
      <c r="Q20" s="196" t="s">
        <v>210</v>
      </c>
      <c r="R20" s="196" t="s">
        <v>211</v>
      </c>
      <c r="S20" s="196" t="s">
        <v>212</v>
      </c>
      <c r="T20" s="196" t="s">
        <v>213</v>
      </c>
      <c r="U20" s="196" t="s">
        <v>214</v>
      </c>
      <c r="V20" s="196" t="s">
        <v>215</v>
      </c>
      <c r="W20" s="196" t="s">
        <v>216</v>
      </c>
      <c r="X20" s="196" t="s">
        <v>217</v>
      </c>
      <c r="Y20" s="196" t="s">
        <v>281</v>
      </c>
      <c r="Z20" s="196" t="s">
        <v>283</v>
      </c>
      <c r="AA20" s="196" t="s">
        <v>285</v>
      </c>
      <c r="AB20" s="196" t="s">
        <v>218</v>
      </c>
      <c r="AC20" s="196" t="s">
        <v>219</v>
      </c>
      <c r="AD20" s="196" t="s">
        <v>220</v>
      </c>
      <c r="AE20" s="196" t="s">
        <v>221</v>
      </c>
      <c r="AF20" s="196" t="s">
        <v>222</v>
      </c>
      <c r="AG20" s="196" t="s">
        <v>223</v>
      </c>
      <c r="AH20" s="196" t="s">
        <v>224</v>
      </c>
      <c r="AI20" s="196" t="s">
        <v>225</v>
      </c>
      <c r="AJ20" s="196" t="s">
        <v>226</v>
      </c>
      <c r="AK20" s="196" t="s">
        <v>227</v>
      </c>
      <c r="AL20" s="196" t="s">
        <v>228</v>
      </c>
      <c r="AM20" s="196" t="s">
        <v>229</v>
      </c>
      <c r="AN20" s="196" t="s">
        <v>230</v>
      </c>
      <c r="AO20" s="196" t="s">
        <v>231</v>
      </c>
      <c r="AP20" s="196" t="s">
        <v>232</v>
      </c>
      <c r="AQ20" s="196" t="s">
        <v>233</v>
      </c>
      <c r="AR20" s="197" t="s">
        <v>234</v>
      </c>
      <c r="AS20" s="176"/>
      <c r="AT20" s="176"/>
      <c r="AU20" s="176"/>
      <c r="BB20" s="198"/>
      <c r="BC20" s="198"/>
      <c r="BD20" s="198"/>
      <c r="BE20" s="198"/>
    </row>
    <row r="21" spans="1:57" ht="65.099999999999994" customHeight="1" thickBot="1" x14ac:dyDescent="0.3">
      <c r="B21" s="166"/>
      <c r="C21" s="157"/>
      <c r="D21" s="181" t="str">
        <f>'2- Volet financier'!ch_taille</f>
        <v>Choisir une valeur</v>
      </c>
      <c r="E21" s="157"/>
      <c r="F21" s="165"/>
      <c r="G21" s="162" t="s">
        <v>235</v>
      </c>
      <c r="H21" s="158" t="s">
        <v>236</v>
      </c>
      <c r="I21" s="158" t="s">
        <v>236</v>
      </c>
      <c r="J21" s="183" t="e">
        <f>DATEDIF(Tableau1[[#This Row],[Date prévisionnelle de commande du premier véhicule]], Tableau1[[#This Row],[Date prévisionnelle de mise en service du dernier véhicule (ou dernière borne)]], "M")+1</f>
        <v>#VALUE!</v>
      </c>
      <c r="K21" s="182">
        <f>'2- Volet financier'!D153</f>
        <v>0</v>
      </c>
      <c r="L21" s="159"/>
      <c r="M21" s="182">
        <f>'2- Volet financier'!E153</f>
        <v>0</v>
      </c>
      <c r="N21" s="182">
        <f>'2- Volet financier'!E155</f>
        <v>0</v>
      </c>
      <c r="O21" s="182">
        <f>Tableau1[[#This Row],[Montant investissement véhicule(s)]]+Tableau1[[#This Row],[Montant investissement infrastructure(s) de recharge]]</f>
        <v>0</v>
      </c>
      <c r="P21" s="182">
        <f>Tableau1[[#This Row],[Montant aide ADEME demandée véhicule(s)]]</f>
        <v>0</v>
      </c>
      <c r="Q21" s="181">
        <f>'2- Volet financier'!F34+'2- Volet financier'!G68+'2- Volet financier'!F98+'2- Volet financier'!F127</f>
        <v>0</v>
      </c>
      <c r="R21" s="157"/>
      <c r="S21" s="157"/>
      <c r="T21" s="160"/>
      <c r="U21" s="157"/>
      <c r="V21" s="181">
        <f>SUM(R21:U21)</f>
        <v>0</v>
      </c>
      <c r="W21" s="181">
        <f>'2- Volet financier'!F50+'2- Volet financier'!G84+'2- Volet financier'!F114+'2- Volet financier'!F143</f>
        <v>0</v>
      </c>
      <c r="X21" s="181">
        <f>SUM(Tableau1[[#This Row],[Nombre de PL N3 hors tracteur]:[Nombre de PL N3 tracteur]])+Tableau1[[#This Row],[Nombre de PL N2 dont le PTAC&gt;4,5t]]</f>
        <v>0</v>
      </c>
      <c r="Y21" s="157"/>
      <c r="Z21" s="157"/>
      <c r="AA21" s="157"/>
      <c r="AB21" s="165"/>
      <c r="AC21" s="161"/>
      <c r="AD21" s="161"/>
      <c r="AE21" s="161"/>
      <c r="AF21" s="181">
        <f>Tableau1[[#This Row],[Nombre de kilomètres parcourus par le(s) véhicule(s) PL N2 dont le PTAC&gt;4,5t]]*Tableau1[[#This Row],[Nombre de PL N2 dont le PTAC&gt;4,5t]]+Tableau1[[#This Row],[Nombre de kilomètres parcourus par le(s) véhicule(s) PL N3 porteur(s)]]*Tableau1[[#This Row],[Nombre de PL N3 hors tracteur]]+Tableau1[[#This Row],[Nombre de kilomètres parcourus par le(s) véhicule(s) PL N3 tracteur(s)]]*Tableau1[[#This Row],[Nombre de PL N3 tracteur]]</f>
        <v>0</v>
      </c>
      <c r="AG21" s="165"/>
      <c r="AH21" s="165"/>
      <c r="AI21" s="160"/>
      <c r="AJ21" s="157"/>
      <c r="AK21" s="157"/>
      <c r="AL21" s="157"/>
      <c r="AM21" s="157"/>
      <c r="AN21" s="180">
        <f>SUM(Tableau1[[#This Row],[Nombre de point(s) de charge COURANT ALTERNATIF (AC) de puissance &lt;40kW]:[Nombre de point(s) de charge COURANT CONTINU (DC) de puissance &gt;150kW]])</f>
        <v>0</v>
      </c>
      <c r="AO21" s="157"/>
      <c r="AP21" s="157"/>
      <c r="AQ21" s="157"/>
      <c r="AR21" s="164"/>
      <c r="AS21" s="176"/>
      <c r="AT21" s="176"/>
      <c r="AU21" s="176"/>
    </row>
    <row r="22" spans="1:57" ht="129.94999999999999" customHeight="1" thickBot="1" x14ac:dyDescent="0.3">
      <c r="A22" s="167" t="s">
        <v>237</v>
      </c>
      <c r="B22" s="168" t="s">
        <v>238</v>
      </c>
      <c r="C22" s="169" t="s">
        <v>239</v>
      </c>
      <c r="D22" s="169" t="s">
        <v>240</v>
      </c>
      <c r="E22" s="169" t="s">
        <v>241</v>
      </c>
      <c r="F22" s="169" t="s">
        <v>242</v>
      </c>
      <c r="G22" s="169" t="s">
        <v>243</v>
      </c>
      <c r="H22" s="169" t="s">
        <v>244</v>
      </c>
      <c r="I22" s="170" t="s">
        <v>245</v>
      </c>
      <c r="J22" s="169" t="s">
        <v>246</v>
      </c>
      <c r="K22" s="169" t="s">
        <v>240</v>
      </c>
      <c r="L22" s="169" t="s">
        <v>247</v>
      </c>
      <c r="M22" s="169" t="s">
        <v>240</v>
      </c>
      <c r="N22" s="169" t="s">
        <v>240</v>
      </c>
      <c r="O22" s="169" t="s">
        <v>240</v>
      </c>
      <c r="P22" s="169" t="s">
        <v>240</v>
      </c>
      <c r="Q22" s="169" t="s">
        <v>240</v>
      </c>
      <c r="R22" s="169" t="s">
        <v>248</v>
      </c>
      <c r="S22" s="169" t="s">
        <v>248</v>
      </c>
      <c r="T22" s="169" t="s">
        <v>248</v>
      </c>
      <c r="U22" s="169" t="s">
        <v>248</v>
      </c>
      <c r="V22" s="169" t="s">
        <v>246</v>
      </c>
      <c r="W22" s="169" t="s">
        <v>240</v>
      </c>
      <c r="X22" s="169" t="s">
        <v>246</v>
      </c>
      <c r="Y22" s="169" t="s">
        <v>249</v>
      </c>
      <c r="Z22" s="169" t="s">
        <v>284</v>
      </c>
      <c r="AA22" s="169" t="s">
        <v>286</v>
      </c>
      <c r="AB22" s="169" t="s">
        <v>250</v>
      </c>
      <c r="AC22" s="169" t="s">
        <v>251</v>
      </c>
      <c r="AD22" s="169" t="s">
        <v>251</v>
      </c>
      <c r="AE22" s="169" t="s">
        <v>251</v>
      </c>
      <c r="AF22" s="169" t="s">
        <v>246</v>
      </c>
      <c r="AG22" s="169" t="s">
        <v>252</v>
      </c>
      <c r="AH22" s="169" t="s">
        <v>252</v>
      </c>
      <c r="AI22" s="169" t="s">
        <v>253</v>
      </c>
      <c r="AJ22" s="169" t="s">
        <v>253</v>
      </c>
      <c r="AK22" s="169" t="s">
        <v>253</v>
      </c>
      <c r="AL22" s="169" t="s">
        <v>253</v>
      </c>
      <c r="AM22" s="169" t="s">
        <v>253</v>
      </c>
      <c r="AN22" s="169" t="s">
        <v>246</v>
      </c>
      <c r="AO22" s="169" t="s">
        <v>254</v>
      </c>
      <c r="AP22" s="169" t="s">
        <v>255</v>
      </c>
      <c r="AQ22" s="169" t="s">
        <v>256</v>
      </c>
      <c r="AR22" s="171" t="s">
        <v>250</v>
      </c>
    </row>
    <row r="23" spans="1:57" ht="21" customHeight="1" x14ac:dyDescent="0.25">
      <c r="I23" s="173"/>
      <c r="J23" s="173"/>
      <c r="K23" s="173"/>
      <c r="L23" s="173"/>
      <c r="M23" s="173"/>
      <c r="N23" s="173"/>
      <c r="O23" s="173"/>
      <c r="T23" s="174"/>
      <c r="U23" s="174"/>
      <c r="AC23" s="227" t="s">
        <v>257</v>
      </c>
      <c r="AD23" s="227"/>
      <c r="AE23" s="227"/>
      <c r="AF23" s="175"/>
      <c r="AG23" s="176"/>
      <c r="AH23" s="176"/>
      <c r="AI23" s="176"/>
      <c r="AJ23" s="176"/>
      <c r="AK23" s="176"/>
      <c r="AL23" s="176"/>
      <c r="AM23" s="176"/>
      <c r="AN23" s="176"/>
      <c r="AO23" s="176"/>
      <c r="AP23" s="176"/>
      <c r="AQ23" s="176"/>
      <c r="AR23" s="176"/>
    </row>
    <row r="24" spans="1:57" ht="21" customHeight="1" x14ac:dyDescent="0.25">
      <c r="I24" s="173"/>
      <c r="J24" s="173"/>
      <c r="K24" s="173"/>
      <c r="L24" s="173"/>
      <c r="M24" s="173"/>
      <c r="N24" s="173"/>
      <c r="O24" s="173"/>
      <c r="T24" s="174"/>
      <c r="U24" s="174"/>
      <c r="AC24" s="228" t="s">
        <v>258</v>
      </c>
      <c r="AD24" s="228"/>
      <c r="AE24" s="228"/>
      <c r="AF24" s="177"/>
    </row>
    <row r="25" spans="1:57" ht="21" customHeight="1" x14ac:dyDescent="0.25">
      <c r="I25" s="173"/>
      <c r="J25" s="173"/>
      <c r="K25" s="173"/>
      <c r="L25" s="173"/>
      <c r="M25" s="173"/>
      <c r="N25" s="173"/>
      <c r="O25" s="173"/>
      <c r="T25" s="174"/>
      <c r="U25" s="174"/>
      <c r="AC25" s="228" t="s">
        <v>259</v>
      </c>
      <c r="AD25" s="228"/>
      <c r="AE25" s="228"/>
      <c r="AF25" s="177"/>
    </row>
    <row r="26" spans="1:57" ht="30" customHeight="1" x14ac:dyDescent="0.25">
      <c r="I26" s="173"/>
      <c r="J26" s="173"/>
      <c r="K26" s="173"/>
      <c r="L26" s="173"/>
      <c r="M26" s="173"/>
      <c r="N26" s="173"/>
      <c r="O26" s="173"/>
      <c r="T26" s="174"/>
      <c r="U26" s="174"/>
      <c r="AC26" s="228" t="s">
        <v>260</v>
      </c>
      <c r="AD26" s="228"/>
      <c r="AE26" s="228"/>
      <c r="AF26" s="177"/>
    </row>
    <row r="27" spans="1:57" ht="30" customHeight="1" x14ac:dyDescent="0.25">
      <c r="I27" s="173"/>
      <c r="J27" s="173"/>
      <c r="K27" s="173"/>
      <c r="L27" s="173"/>
      <c r="M27" s="173"/>
      <c r="N27" s="173"/>
      <c r="O27" s="173"/>
      <c r="T27" s="174"/>
      <c r="U27" s="174"/>
    </row>
    <row r="28" spans="1:57" ht="30" customHeight="1" x14ac:dyDescent="0.25">
      <c r="I28" s="173"/>
      <c r="J28" s="173"/>
      <c r="K28" s="173"/>
      <c r="L28" s="173"/>
      <c r="M28" s="173"/>
      <c r="N28" s="173"/>
      <c r="O28" s="173"/>
      <c r="T28" s="174"/>
      <c r="U28" s="174"/>
    </row>
    <row r="29" spans="1:57" ht="30" customHeight="1" x14ac:dyDescent="0.25">
      <c r="I29" s="173"/>
      <c r="J29" s="173"/>
      <c r="K29" s="173"/>
      <c r="L29" s="173"/>
      <c r="M29" s="173"/>
      <c r="N29" s="173"/>
      <c r="O29" s="173"/>
      <c r="T29" s="174"/>
      <c r="U29" s="174"/>
    </row>
    <row r="30" spans="1:57" x14ac:dyDescent="0.25">
      <c r="I30" s="173"/>
      <c r="J30" s="173"/>
      <c r="K30" s="173"/>
      <c r="L30" s="173"/>
      <c r="M30" s="173"/>
      <c r="N30" s="173"/>
      <c r="O30" s="173"/>
      <c r="T30" s="174"/>
      <c r="U30" s="174"/>
    </row>
    <row r="31" spans="1:57" x14ac:dyDescent="0.25">
      <c r="B31" s="225"/>
      <c r="C31" s="225"/>
      <c r="D31" s="225"/>
      <c r="E31" s="225"/>
      <c r="F31" s="225"/>
      <c r="G31" s="225"/>
      <c r="H31" s="178"/>
      <c r="I31" s="225"/>
      <c r="J31" s="225"/>
      <c r="K31" s="225"/>
      <c r="L31" s="225"/>
      <c r="M31" s="225"/>
      <c r="N31" s="225"/>
      <c r="O31" s="225"/>
      <c r="P31" s="225"/>
      <c r="Q31" s="225"/>
      <c r="R31" s="225"/>
      <c r="S31" s="225"/>
      <c r="T31" s="179"/>
      <c r="U31" s="179"/>
    </row>
  </sheetData>
  <sheetProtection algorithmName="SHA-512" hashValue="jxHr17arorNjsr0I/5Tdrb/18trSDPQGmwgwWjhkada+TvUCwreSGTIa6nQEHWCqrrfRoU9YMojY+cZ/fSEtmg==" saltValue="Ykxq6Xj1UB6utONRdjJy1g==" spinCount="100000" sheet="1" objects="1" scenarios="1"/>
  <mergeCells count="7">
    <mergeCell ref="I31:S31"/>
    <mergeCell ref="B31:G31"/>
    <mergeCell ref="D2:H8"/>
    <mergeCell ref="AC23:AE23"/>
    <mergeCell ref="AC24:AE24"/>
    <mergeCell ref="AC25:AE25"/>
    <mergeCell ref="AC26:AE26"/>
  </mergeCells>
  <phoneticPr fontId="3" type="noConversion"/>
  <conditionalFormatting sqref="J21">
    <cfRule type="cellIs" dxfId="51" priority="1" operator="greaterThan">
      <formula>24</formula>
    </cfRule>
  </conditionalFormatting>
  <conditionalFormatting sqref="AC21">
    <cfRule type="cellIs" dxfId="50" priority="4" operator="between">
      <formula>0.1</formula>
      <formula>10000</formula>
    </cfRule>
  </conditionalFormatting>
  <conditionalFormatting sqref="AD21">
    <cfRule type="cellIs" dxfId="49" priority="3" operator="between">
      <formula>0.1</formula>
      <formula>25000</formula>
    </cfRule>
  </conditionalFormatting>
  <conditionalFormatting sqref="AE21">
    <cfRule type="cellIs" dxfId="48" priority="2" operator="between">
      <formula>0.1</formula>
      <formula>50000</formula>
    </cfRule>
  </conditionalFormatting>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5">
        <x14:dataValidation type="list" allowBlank="1" showInputMessage="1" showErrorMessage="1" xr:uid="{B37E1738-6E7B-4069-926B-74D1F467F98C}">
          <x14:formula1>
            <xm:f>référentiel!$E$4:$E$18</xm:f>
          </x14:formula1>
          <xm:sqref>AG21</xm:sqref>
        </x14:dataValidation>
        <x14:dataValidation type="list" allowBlank="1" showInputMessage="1" showErrorMessage="1" xr:uid="{D37918DC-4F95-4306-83E4-987EB1315736}">
          <x14:formula1>
            <xm:f>référentiel!$G$4:$G$18</xm:f>
          </x14:formula1>
          <xm:sqref>AH21</xm:sqref>
        </x14:dataValidation>
        <x14:dataValidation type="list" allowBlank="1" showInputMessage="1" showErrorMessage="1" xr:uid="{062FE1B2-7050-4493-A02F-488683A6DF6E}">
          <x14:formula1>
            <xm:f>référentiel!$D$4:$D$6</xm:f>
          </x14:formula1>
          <xm:sqref>AB21 AR21</xm:sqref>
        </x14:dataValidation>
        <x14:dataValidation type="list" allowBlank="1" showInputMessage="1" showErrorMessage="1" xr:uid="{C1BDB8BC-FF05-4785-8382-9F9FE888ACA5}">
          <x14:formula1>
            <xm:f>référentiel!$F$4:$F$18</xm:f>
          </x14:formula1>
          <xm:sqref>F21</xm:sqref>
        </x14:dataValidation>
        <x14:dataValidation type="list" allowBlank="1" showInputMessage="1" showErrorMessage="1" xr:uid="{DEC7900E-AE25-404E-AE0F-9FADD2B902AB}">
          <x14:formula1>
            <xm:f>référentiel!$B$4:$B$18</xm:f>
          </x14:formula1>
          <xm:sqref>B21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F3674-486A-4D8D-B8F5-EDE427778164}">
  <dimension ref="B1:G18"/>
  <sheetViews>
    <sheetView showGridLines="0" zoomScale="72" workbookViewId="0">
      <selection sqref="A1:XFD1048576"/>
    </sheetView>
  </sheetViews>
  <sheetFormatPr baseColWidth="10" defaultColWidth="11.42578125" defaultRowHeight="15" x14ac:dyDescent="0.25"/>
  <cols>
    <col min="2" max="2" width="39.5703125" bestFit="1" customWidth="1"/>
    <col min="3" max="3" width="39.5703125" customWidth="1"/>
    <col min="4" max="4" width="30.5703125" bestFit="1" customWidth="1"/>
    <col min="5" max="5" width="30.28515625" bestFit="1" customWidth="1"/>
    <col min="6" max="6" width="39.140625" bestFit="1" customWidth="1"/>
    <col min="7" max="7" width="21.85546875" bestFit="1" customWidth="1"/>
    <col min="8" max="8" width="11.42578125" customWidth="1"/>
  </cols>
  <sheetData>
    <row r="1" spans="2:7" ht="21" x14ac:dyDescent="0.35">
      <c r="B1" s="229" t="s">
        <v>261</v>
      </c>
      <c r="C1" s="229"/>
      <c r="D1" s="229"/>
      <c r="E1" s="229"/>
      <c r="F1" s="229"/>
      <c r="G1" s="229"/>
    </row>
    <row r="3" spans="2:7" x14ac:dyDescent="0.25">
      <c r="B3" t="s">
        <v>176</v>
      </c>
      <c r="C3" t="s">
        <v>262</v>
      </c>
      <c r="D3" t="s">
        <v>263</v>
      </c>
      <c r="E3" t="s">
        <v>264</v>
      </c>
      <c r="F3" t="s">
        <v>265</v>
      </c>
      <c r="G3" t="s">
        <v>224</v>
      </c>
    </row>
    <row r="4" spans="2:7" x14ac:dyDescent="0.25">
      <c r="B4" t="e" vm="1">
        <v>#VALUE!</v>
      </c>
      <c r="C4" t="s">
        <v>107</v>
      </c>
      <c r="D4" t="s">
        <v>266</v>
      </c>
      <c r="E4" t="s">
        <v>267</v>
      </c>
      <c r="F4" t="s">
        <v>268</v>
      </c>
      <c r="G4" t="s">
        <v>269</v>
      </c>
    </row>
    <row r="5" spans="2:7" x14ac:dyDescent="0.25">
      <c r="B5" t="e" vm="2">
        <v>#VALUE!</v>
      </c>
      <c r="C5" t="s">
        <v>270</v>
      </c>
      <c r="D5" t="s">
        <v>271</v>
      </c>
      <c r="E5" t="s">
        <v>183</v>
      </c>
      <c r="F5" t="s">
        <v>272</v>
      </c>
      <c r="G5" t="s">
        <v>273</v>
      </c>
    </row>
    <row r="6" spans="2:7" x14ac:dyDescent="0.25">
      <c r="B6" t="e" vm="3">
        <v>#VALUE!</v>
      </c>
      <c r="C6" t="s">
        <v>274</v>
      </c>
      <c r="D6" t="s">
        <v>275</v>
      </c>
      <c r="E6" t="s">
        <v>276</v>
      </c>
      <c r="F6" t="s">
        <v>277</v>
      </c>
      <c r="G6" t="s">
        <v>278</v>
      </c>
    </row>
    <row r="7" spans="2:7" x14ac:dyDescent="0.25">
      <c r="B7" t="e" vm="4">
        <v>#VALUE!</v>
      </c>
      <c r="E7" t="s">
        <v>278</v>
      </c>
      <c r="F7" t="s">
        <v>279</v>
      </c>
    </row>
    <row r="8" spans="2:7" x14ac:dyDescent="0.25">
      <c r="B8" t="e" vm="5">
        <v>#VALUE!</v>
      </c>
      <c r="F8" t="s">
        <v>280</v>
      </c>
    </row>
    <row r="9" spans="2:7" x14ac:dyDescent="0.25">
      <c r="B9" t="e" vm="6">
        <v>#VALUE!</v>
      </c>
    </row>
    <row r="10" spans="2:7" x14ac:dyDescent="0.25">
      <c r="B10" t="e" vm="7">
        <v>#VALUE!</v>
      </c>
    </row>
    <row r="11" spans="2:7" x14ac:dyDescent="0.25">
      <c r="B11" t="e" vm="8">
        <v>#VALUE!</v>
      </c>
    </row>
    <row r="12" spans="2:7" x14ac:dyDescent="0.25">
      <c r="B12" t="e" vm="9">
        <v>#VALUE!</v>
      </c>
    </row>
    <row r="13" spans="2:7" x14ac:dyDescent="0.25">
      <c r="B13" t="e" vm="10">
        <v>#VALUE!</v>
      </c>
    </row>
    <row r="14" spans="2:7" x14ac:dyDescent="0.25">
      <c r="B14" t="e" vm="11">
        <v>#VALUE!</v>
      </c>
    </row>
    <row r="15" spans="2:7" x14ac:dyDescent="0.25">
      <c r="B15" t="e" vm="12">
        <v>#VALUE!</v>
      </c>
    </row>
    <row r="16" spans="2:7" x14ac:dyDescent="0.25">
      <c r="B16" t="e" vm="13">
        <v>#VALUE!</v>
      </c>
    </row>
    <row r="17" spans="2:2" x14ac:dyDescent="0.25">
      <c r="B17" t="e" vm="14">
        <v>#VALUE!</v>
      </c>
    </row>
    <row r="18" spans="2:2" x14ac:dyDescent="0.25">
      <c r="B18" t="e" vm="15">
        <v>#VALUE!</v>
      </c>
    </row>
  </sheetData>
  <sheetProtection algorithmName="SHA-512" hashValue="fr+QF1MPmUq8bn3GX3xvtqpVeq0k62NH2o+iZee9eHuL6elS2sFVbzrVM2olr5TtDtV4sJPmdz8DZq42tUgDKw==" saltValue="FVWe6ZBj3qKQdIi46Xm8Cg==" spinCount="100000" sheet="1" objects="1" scenarios="1" selectLockedCells="1"/>
  <mergeCells count="1">
    <mergeCell ref="B1:G1"/>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28613cd-e4aa-48f7-8596-37603f7b2ef0">
      <Terms xmlns="http://schemas.microsoft.com/office/infopath/2007/PartnerControls"/>
    </lcf76f155ced4ddcb4097134ff3c332f>
    <TaxCatchAll xmlns="705ca692-f4d3-461f-8fc2-a9a190c13cb5" xsi:nil="true"/>
    <SharedWithUsers xmlns="705ca692-f4d3-461f-8fc2-a9a190c13cb5">
      <UserInfo>
        <DisplayName>BREMOND Thomas</DisplayName>
        <AccountId>18</AccountId>
        <AccountType/>
      </UserInfo>
      <UserInfo>
        <DisplayName>ROYER Romain</DisplayName>
        <AccountId>14</AccountId>
        <AccountType/>
      </UserInfo>
      <UserInfo>
        <DisplayName>HUMEAU Guillaume</DisplayName>
        <AccountId>12</AccountId>
        <AccountType/>
      </UserInfo>
      <UserInfo>
        <DisplayName>BERNAERT Louis</DisplayName>
        <AccountId>19</AccountId>
        <AccountType/>
      </UserInfo>
      <UserInfo>
        <DisplayName>DORE Nicolas</DisplayName>
        <AccountId>20</AccountId>
        <AccountType/>
      </UserInfo>
      <UserInfo>
        <DisplayName>BELLIER Catherine</DisplayName>
        <AccountId>22</AccountId>
        <AccountType/>
      </UserInfo>
      <UserInfo>
        <DisplayName>MASSON Samuel</DisplayName>
        <AccountId>23</AccountId>
        <AccountType/>
      </UserInfo>
      <UserInfo>
        <DisplayName>MORINIERE Luc</DisplayName>
        <AccountId>29</AccountId>
        <AccountType/>
      </UserInfo>
      <UserInfo>
        <DisplayName>CORNET Pierre</DisplayName>
        <AccountId>151</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C504DFC1002664FA6C8E0BE852B0309" ma:contentTypeVersion="14" ma:contentTypeDescription="Crée un document." ma:contentTypeScope="" ma:versionID="f3859aa96a1623fb88a5e143d0910f00">
  <xsd:schema xmlns:xsd="http://www.w3.org/2001/XMLSchema" xmlns:xs="http://www.w3.org/2001/XMLSchema" xmlns:p="http://schemas.microsoft.com/office/2006/metadata/properties" xmlns:ns2="c28613cd-e4aa-48f7-8596-37603f7b2ef0" xmlns:ns3="705ca692-f4d3-461f-8fc2-a9a190c13cb5" targetNamespace="http://schemas.microsoft.com/office/2006/metadata/properties" ma:root="true" ma:fieldsID="2faf464685a04849d52e1ff907d060d4" ns2:_="" ns3:_="">
    <xsd:import namespace="c28613cd-e4aa-48f7-8596-37603f7b2ef0"/>
    <xsd:import namespace="705ca692-f4d3-461f-8fc2-a9a190c13c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8613cd-e4aa-48f7-8596-37603f7b2e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faaaa922-7a9d-4888-b0c0-3cd0453685d5"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5ca692-f4d3-461f-8fc2-a9a190c13cb5"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element name="TaxCatchAll" ma:index="16" nillable="true" ma:displayName="Taxonomy Catch All Column" ma:hidden="true" ma:list="{a1e4c3f8-78fd-4ca3-a6de-6a6984f3a8c5}" ma:internalName="TaxCatchAll" ma:showField="CatchAllData" ma:web="705ca692-f4d3-461f-8fc2-a9a190c13c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52D0C6-8922-4ABA-8636-68A31915675B}">
  <ds:schemaRefs>
    <ds:schemaRef ds:uri="http://schemas.microsoft.com/office/2006/metadata/properties"/>
    <ds:schemaRef ds:uri="http://schemas.microsoft.com/office/infopath/2007/PartnerControls"/>
    <ds:schemaRef ds:uri="c28613cd-e4aa-48f7-8596-37603f7b2ef0"/>
    <ds:schemaRef ds:uri="705ca692-f4d3-461f-8fc2-a9a190c13cb5"/>
  </ds:schemaRefs>
</ds:datastoreItem>
</file>

<file path=customXml/itemProps2.xml><?xml version="1.0" encoding="utf-8"?>
<ds:datastoreItem xmlns:ds="http://schemas.openxmlformats.org/officeDocument/2006/customXml" ds:itemID="{8DF96325-0525-4686-9DEA-C7E5CE8D1F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8613cd-e4aa-48f7-8596-37603f7b2ef0"/>
    <ds:schemaRef ds:uri="705ca692-f4d3-461f-8fc2-a9a190c13c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F4EF4F-5993-4F44-B135-73F5D574CA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9</vt:i4>
      </vt:variant>
    </vt:vector>
  </HeadingPairs>
  <TitlesOfParts>
    <vt:vector size="13" baseType="lpstr">
      <vt:lpstr>1- Sante financiere</vt:lpstr>
      <vt:lpstr>2- Volet financier</vt:lpstr>
      <vt:lpstr>3- Informations générales</vt:lpstr>
      <vt:lpstr>référentiel</vt:lpstr>
      <vt:lpstr>'2- Volet financier'!ch_taille</vt:lpstr>
      <vt:lpstr>'2- Volet financier'!ch_zone</vt:lpstr>
      <vt:lpstr>'2- Volet financier'!part_0</vt:lpstr>
      <vt:lpstr>'2- Volet financier'!part_1</vt:lpstr>
      <vt:lpstr>'2- Volet financier'!part_2</vt:lpstr>
      <vt:lpstr>'2- Volet financier'!part_3</vt:lpstr>
      <vt:lpstr>'2- Volet financier'!part_4</vt:lpstr>
      <vt:lpstr>'2- Volet financier'!part_6</vt:lpstr>
      <vt:lpstr>'2- Volet financier'!part_7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HUMEAU Guillaume</dc:creator>
  <cp:keywords/>
  <dc:description/>
  <cp:lastModifiedBy>MONCOUYOUX Catherine</cp:lastModifiedBy>
  <cp:revision/>
  <dcterms:created xsi:type="dcterms:W3CDTF">2015-06-05T18:19:34Z</dcterms:created>
  <dcterms:modified xsi:type="dcterms:W3CDTF">2024-06-21T13:45:43Z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ProgID">
    <vt:lpwstr/>
  </property>
  <property fmtid="{D5CDD505-2E9C-101B-9397-08002B2CF9AE}" pid="3" name="ContentTypeId">
    <vt:lpwstr>0x010100AC504DFC1002664FA6C8E0BE852B0309</vt:lpwstr>
  </property>
  <property fmtid="{D5CDD505-2E9C-101B-9397-08002B2CF9AE}" pid="4" name="Confidentiel">
    <vt:lpwstr>Non</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MediaServiceImageTags">
    <vt:lpwstr/>
  </property>
</Properties>
</file>